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im Cai\Desktop\CGT月报\202607\"/>
    </mc:Choice>
  </mc:AlternateContent>
  <xr:revisionPtr revIDLastSave="0" documentId="13_ncr:1_{B5C388CC-6B9F-4323-872B-A7A5A5C73EFF}" xr6:coauthVersionLast="47" xr6:coauthVersionMax="47" xr10:uidLastSave="{00000000-0000-0000-0000-000000000000}"/>
  <bookViews>
    <workbookView xWindow="-110" yWindow="-110" windowWidth="22620" windowHeight="13500" firstSheet="4" activeTab="4" xr2:uid="{00000000-000D-0000-FFFF-FFFF00000000}"/>
  </bookViews>
  <sheets>
    <sheet name="EN_work" sheetId="1" state="hidden" r:id="rId1"/>
    <sheet name="special label" sheetId="4" state="hidden" r:id="rId2"/>
    <sheet name="general label" sheetId="5" state="hidden" r:id="rId3"/>
    <sheet name="combined sheet" sheetId="6" state="hidden" r:id="rId4"/>
    <sheet name="债券名单-中文" sheetId="3" r:id="rId5"/>
  </sheets>
  <definedNames>
    <definedName name="_xlnm._FilterDatabase" localSheetId="0" hidden="1">EN_work!$B$1:$T$194</definedName>
    <definedName name="_xlnm._FilterDatabase" localSheetId="4" hidden="1">'债券名单-中文'!$A$3:$I$336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4" i="6" l="1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  <c r="H127" i="4"/>
  <c r="K119" i="1" s="1"/>
  <c r="F127" i="4"/>
  <c r="H126" i="4"/>
  <c r="K118" i="1" s="1"/>
  <c r="F126" i="4"/>
  <c r="H125" i="4"/>
  <c r="K120" i="1" s="1"/>
  <c r="F125" i="4"/>
  <c r="H124" i="4"/>
  <c r="K66" i="1" s="1"/>
  <c r="F124" i="4"/>
  <c r="H123" i="4"/>
  <c r="K144" i="1" s="1"/>
  <c r="F123" i="4"/>
  <c r="H122" i="4"/>
  <c r="K42" i="1" s="1"/>
  <c r="F122" i="4"/>
  <c r="H121" i="4"/>
  <c r="K141" i="1" s="1"/>
  <c r="F121" i="4"/>
  <c r="H120" i="4"/>
  <c r="K166" i="1" s="1"/>
  <c r="F120" i="4"/>
  <c r="H119" i="4"/>
  <c r="K140" i="1" s="1"/>
  <c r="F119" i="4"/>
  <c r="H118" i="4"/>
  <c r="K129" i="1" s="1"/>
  <c r="F118" i="4"/>
  <c r="H117" i="4"/>
  <c r="K124" i="1" s="1"/>
  <c r="F117" i="4"/>
  <c r="H116" i="4"/>
  <c r="K97" i="1" s="1"/>
  <c r="F116" i="4"/>
  <c r="H115" i="4"/>
  <c r="K96" i="1" s="1"/>
  <c r="F115" i="4"/>
  <c r="H114" i="4"/>
  <c r="K95" i="1" s="1"/>
  <c r="F114" i="4"/>
  <c r="H113" i="4"/>
  <c r="K94" i="1" s="1"/>
  <c r="F113" i="4"/>
  <c r="H112" i="4"/>
  <c r="K93" i="1" s="1"/>
  <c r="F112" i="4"/>
  <c r="H111" i="4"/>
  <c r="K88" i="1" s="1"/>
  <c r="F111" i="4"/>
  <c r="H110" i="4"/>
  <c r="K79" i="1" s="1"/>
  <c r="F110" i="4"/>
  <c r="H109" i="4"/>
  <c r="K76" i="1" s="1"/>
  <c r="F109" i="4"/>
  <c r="H108" i="4"/>
  <c r="K67" i="1" s="1"/>
  <c r="F108" i="4"/>
  <c r="H107" i="4"/>
  <c r="K65" i="1" s="1"/>
  <c r="F107" i="4"/>
  <c r="H106" i="4"/>
  <c r="K64" i="1" s="1"/>
  <c r="F106" i="4"/>
  <c r="H105" i="4"/>
  <c r="K62" i="1" s="1"/>
  <c r="F105" i="4"/>
  <c r="H104" i="4"/>
  <c r="K61" i="1" s="1"/>
  <c r="F104" i="4"/>
  <c r="H103" i="4"/>
  <c r="K18" i="1" s="1"/>
  <c r="F103" i="4"/>
  <c r="H102" i="4"/>
  <c r="K131" i="1" s="1"/>
  <c r="F102" i="4"/>
  <c r="H101" i="4"/>
  <c r="K111" i="1" s="1"/>
  <c r="F101" i="4"/>
  <c r="H100" i="4"/>
  <c r="K110" i="1" s="1"/>
  <c r="F100" i="4"/>
  <c r="H99" i="4"/>
  <c r="K190" i="1" s="1"/>
  <c r="F99" i="4"/>
  <c r="H98" i="4"/>
  <c r="K134" i="1" s="1"/>
  <c r="F98" i="4"/>
  <c r="H97" i="4"/>
  <c r="K133" i="1" s="1"/>
  <c r="F97" i="4"/>
  <c r="H96" i="4"/>
  <c r="K186" i="1" s="1"/>
  <c r="F96" i="4"/>
  <c r="H95" i="4"/>
  <c r="K153" i="1" s="1"/>
  <c r="F95" i="4"/>
  <c r="H94" i="4"/>
  <c r="K136" i="1" s="1"/>
  <c r="F94" i="4"/>
  <c r="H93" i="4"/>
  <c r="K135" i="1" s="1"/>
  <c r="F93" i="4"/>
  <c r="H92" i="4"/>
  <c r="K117" i="1" s="1"/>
  <c r="F92" i="4"/>
  <c r="H91" i="4"/>
  <c r="K4" i="1" s="1"/>
  <c r="F91" i="4"/>
  <c r="H90" i="4"/>
  <c r="K99" i="1" s="1"/>
  <c r="F90" i="4"/>
  <c r="H89" i="4"/>
  <c r="K149" i="1" s="1"/>
  <c r="F89" i="4"/>
  <c r="H88" i="4"/>
  <c r="K192" i="1" s="1"/>
  <c r="F88" i="4"/>
  <c r="H87" i="4"/>
  <c r="K189" i="1" s="1"/>
  <c r="F87" i="4"/>
  <c r="H86" i="4"/>
  <c r="K188" i="1" s="1"/>
  <c r="F86" i="4"/>
  <c r="H85" i="4"/>
  <c r="K182" i="1" s="1"/>
  <c r="F85" i="4"/>
  <c r="H84" i="4"/>
  <c r="K181" i="1" s="1"/>
  <c r="F84" i="4"/>
  <c r="H83" i="4"/>
  <c r="K180" i="1" s="1"/>
  <c r="F83" i="4"/>
  <c r="H82" i="4"/>
  <c r="K179" i="1" s="1"/>
  <c r="F82" i="4"/>
  <c r="H81" i="4"/>
  <c r="K178" i="1" s="1"/>
  <c r="F81" i="4"/>
  <c r="H80" i="4"/>
  <c r="K177" i="1" s="1"/>
  <c r="F80" i="4"/>
  <c r="H79" i="4"/>
  <c r="K172" i="1" s="1"/>
  <c r="F79" i="4"/>
  <c r="H78" i="4"/>
  <c r="K171" i="1" s="1"/>
  <c r="F78" i="4"/>
  <c r="H77" i="4"/>
  <c r="K170" i="1" s="1"/>
  <c r="F77" i="4"/>
  <c r="H76" i="4"/>
  <c r="K169" i="1" s="1"/>
  <c r="F76" i="4"/>
  <c r="H75" i="4"/>
  <c r="K168" i="1" s="1"/>
  <c r="F75" i="4"/>
  <c r="H74" i="4"/>
  <c r="K167" i="1" s="1"/>
  <c r="F74" i="4"/>
  <c r="H73" i="4"/>
  <c r="K164" i="1" s="1"/>
  <c r="F73" i="4"/>
  <c r="H72" i="4"/>
  <c r="K163" i="1" s="1"/>
  <c r="F72" i="4"/>
  <c r="H71" i="4"/>
  <c r="K162" i="1" s="1"/>
  <c r="F71" i="4"/>
  <c r="H70" i="4"/>
  <c r="K161" i="1" s="1"/>
  <c r="F70" i="4"/>
  <c r="H69" i="4"/>
  <c r="K160" i="1" s="1"/>
  <c r="F69" i="4"/>
  <c r="H68" i="4"/>
  <c r="K159" i="1" s="1"/>
  <c r="F68" i="4"/>
  <c r="H67" i="4"/>
  <c r="K152" i="1" s="1"/>
  <c r="F67" i="4"/>
  <c r="H66" i="4"/>
  <c r="K151" i="1" s="1"/>
  <c r="F66" i="4"/>
  <c r="H65" i="4"/>
  <c r="K148" i="1" s="1"/>
  <c r="F65" i="4"/>
  <c r="H64" i="4"/>
  <c r="K147" i="1" s="1"/>
  <c r="F64" i="4"/>
  <c r="H63" i="4"/>
  <c r="K146" i="1" s="1"/>
  <c r="F63" i="4"/>
  <c r="H62" i="4"/>
  <c r="K145" i="1" s="1"/>
  <c r="F62" i="4"/>
  <c r="H61" i="4"/>
  <c r="K143" i="1" s="1"/>
  <c r="F61" i="4"/>
  <c r="H60" i="4"/>
  <c r="K142" i="1" s="1"/>
  <c r="F60" i="4"/>
  <c r="H59" i="4"/>
  <c r="K139" i="1" s="1"/>
  <c r="F59" i="4"/>
  <c r="H58" i="4"/>
  <c r="K138" i="1" s="1"/>
  <c r="F58" i="4"/>
  <c r="H57" i="4"/>
  <c r="K132" i="1" s="1"/>
  <c r="F57" i="4"/>
  <c r="H56" i="4"/>
  <c r="K127" i="1" s="1"/>
  <c r="F56" i="4"/>
  <c r="H55" i="4"/>
  <c r="K125" i="1" s="1"/>
  <c r="F55" i="4"/>
  <c r="H54" i="4"/>
  <c r="K123" i="1" s="1"/>
  <c r="F54" i="4"/>
  <c r="H53" i="4"/>
  <c r="K121" i="1" s="1"/>
  <c r="F53" i="4"/>
  <c r="H52" i="4"/>
  <c r="K109" i="1" s="1"/>
  <c r="F52" i="4"/>
  <c r="H51" i="4"/>
  <c r="K108" i="1" s="1"/>
  <c r="F51" i="4"/>
  <c r="H50" i="4"/>
  <c r="K107" i="1" s="1"/>
  <c r="F50" i="4"/>
  <c r="H49" i="4"/>
  <c r="K106" i="1" s="1"/>
  <c r="F49" i="4"/>
  <c r="H48" i="4"/>
  <c r="K105" i="1" s="1"/>
  <c r="F48" i="4"/>
  <c r="H47" i="4"/>
  <c r="K100" i="1" s="1"/>
  <c r="F47" i="4"/>
  <c r="H46" i="4"/>
  <c r="K90" i="1" s="1"/>
  <c r="F46" i="4"/>
  <c r="H45" i="4"/>
  <c r="K84" i="1" s="1"/>
  <c r="F45" i="4"/>
  <c r="H44" i="4"/>
  <c r="K83" i="1" s="1"/>
  <c r="F44" i="4"/>
  <c r="H43" i="4"/>
  <c r="K78" i="1" s="1"/>
  <c r="F43" i="4"/>
  <c r="H42" i="4"/>
  <c r="K75" i="1" s="1"/>
  <c r="F42" i="4"/>
  <c r="H41" i="4"/>
  <c r="K70" i="1" s="1"/>
  <c r="F41" i="4"/>
  <c r="H40" i="4"/>
  <c r="K69" i="1" s="1"/>
  <c r="F40" i="4"/>
  <c r="H39" i="4"/>
  <c r="K68" i="1" s="1"/>
  <c r="F39" i="4"/>
  <c r="H38" i="4"/>
  <c r="K63" i="1" s="1"/>
  <c r="F38" i="4"/>
  <c r="H37" i="4"/>
  <c r="K60" i="1" s="1"/>
  <c r="F37" i="4"/>
  <c r="H36" i="4"/>
  <c r="K59" i="1" s="1"/>
  <c r="F36" i="4"/>
  <c r="H35" i="4"/>
  <c r="K58" i="1" s="1"/>
  <c r="F35" i="4"/>
  <c r="H34" i="4"/>
  <c r="K57" i="1" s="1"/>
  <c r="F34" i="4"/>
  <c r="H33" i="4"/>
  <c r="K56" i="1" s="1"/>
  <c r="F33" i="4"/>
  <c r="H32" i="4"/>
  <c r="K55" i="1" s="1"/>
  <c r="F32" i="4"/>
  <c r="H31" i="4"/>
  <c r="K54" i="1" s="1"/>
  <c r="F31" i="4"/>
  <c r="H30" i="4"/>
  <c r="K53" i="1" s="1"/>
  <c r="F30" i="4"/>
  <c r="H29" i="4"/>
  <c r="K52" i="1" s="1"/>
  <c r="F29" i="4"/>
  <c r="H28" i="4"/>
  <c r="K47" i="1" s="1"/>
  <c r="F28" i="4"/>
  <c r="H27" i="4"/>
  <c r="K46" i="1" s="1"/>
  <c r="F27" i="4"/>
  <c r="H26" i="4"/>
  <c r="K45" i="1" s="1"/>
  <c r="F26" i="4"/>
  <c r="H25" i="4"/>
  <c r="K44" i="1" s="1"/>
  <c r="F25" i="4"/>
  <c r="H24" i="4"/>
  <c r="K43" i="1" s="1"/>
  <c r="F24" i="4"/>
  <c r="H23" i="4"/>
  <c r="K40" i="1" s="1"/>
  <c r="F23" i="4"/>
  <c r="H22" i="4"/>
  <c r="K39" i="1" s="1"/>
  <c r="F22" i="4"/>
  <c r="H21" i="4"/>
  <c r="K38" i="1" s="1"/>
  <c r="F21" i="4"/>
  <c r="H20" i="4"/>
  <c r="K36" i="1" s="1"/>
  <c r="F20" i="4"/>
  <c r="H19" i="4"/>
  <c r="K34" i="1" s="1"/>
  <c r="F19" i="4"/>
  <c r="H18" i="4"/>
  <c r="K33" i="1" s="1"/>
  <c r="F18" i="4"/>
  <c r="H17" i="4"/>
  <c r="K32" i="1" s="1"/>
  <c r="F17" i="4"/>
  <c r="H16" i="4"/>
  <c r="K31" i="1" s="1"/>
  <c r="F16" i="4"/>
  <c r="H15" i="4"/>
  <c r="K30" i="1" s="1"/>
  <c r="F15" i="4"/>
  <c r="H14" i="4"/>
  <c r="K29" i="1" s="1"/>
  <c r="F14" i="4"/>
  <c r="H13" i="4"/>
  <c r="K28" i="1" s="1"/>
  <c r="F13" i="4"/>
  <c r="H12" i="4"/>
  <c r="K24" i="1" s="1"/>
  <c r="F12" i="4"/>
  <c r="H11" i="4"/>
  <c r="K17" i="1" s="1"/>
  <c r="F11" i="4"/>
  <c r="H10" i="4"/>
  <c r="K16" i="1" s="1"/>
  <c r="F10" i="4"/>
  <c r="H9" i="4"/>
  <c r="K15" i="1" s="1"/>
  <c r="F9" i="4"/>
  <c r="H8" i="4"/>
  <c r="K13" i="1" s="1"/>
  <c r="F8" i="4"/>
  <c r="H7" i="4"/>
  <c r="K12" i="1" s="1"/>
  <c r="F7" i="4"/>
  <c r="H6" i="4"/>
  <c r="K11" i="1" s="1"/>
  <c r="F6" i="4"/>
  <c r="H5" i="4"/>
  <c r="K10" i="1" s="1"/>
  <c r="F5" i="4"/>
  <c r="H4" i="4"/>
  <c r="K7" i="1" s="1"/>
  <c r="F4" i="4"/>
  <c r="H3" i="4"/>
  <c r="K3" i="1" s="1"/>
  <c r="F3" i="4"/>
  <c r="H2" i="4"/>
  <c r="K2" i="1" s="1"/>
  <c r="F2" i="4"/>
  <c r="V194" i="1"/>
  <c r="U194" i="1"/>
  <c r="M194" i="1"/>
  <c r="H194" i="1"/>
  <c r="I194" i="1" s="1"/>
  <c r="G194" i="1"/>
  <c r="F194" i="1"/>
  <c r="J194" i="1" s="1"/>
  <c r="E194" i="1"/>
  <c r="C194" i="1"/>
  <c r="V193" i="1"/>
  <c r="U193" i="1"/>
  <c r="M193" i="1"/>
  <c r="H193" i="1"/>
  <c r="I193" i="1" s="1"/>
  <c r="G193" i="1"/>
  <c r="F193" i="1"/>
  <c r="J193" i="1" s="1"/>
  <c r="E193" i="1"/>
  <c r="C193" i="1"/>
  <c r="V192" i="1"/>
  <c r="U192" i="1"/>
  <c r="M192" i="1"/>
  <c r="H192" i="1"/>
  <c r="I192" i="1" s="1"/>
  <c r="G192" i="1"/>
  <c r="F192" i="1"/>
  <c r="J192" i="1" s="1"/>
  <c r="E192" i="1"/>
  <c r="C192" i="1"/>
  <c r="V191" i="1"/>
  <c r="U191" i="1"/>
  <c r="M191" i="1"/>
  <c r="H191" i="1"/>
  <c r="I191" i="1" s="1"/>
  <c r="G191" i="1"/>
  <c r="F191" i="1"/>
  <c r="J191" i="1" s="1"/>
  <c r="E191" i="1"/>
  <c r="C191" i="1"/>
  <c r="V190" i="1"/>
  <c r="U190" i="1"/>
  <c r="M190" i="1"/>
  <c r="H190" i="1"/>
  <c r="I190" i="1" s="1"/>
  <c r="G190" i="1"/>
  <c r="F190" i="1"/>
  <c r="J190" i="1" s="1"/>
  <c r="E190" i="1"/>
  <c r="C190" i="1"/>
  <c r="V189" i="1"/>
  <c r="U189" i="1"/>
  <c r="M189" i="1"/>
  <c r="H189" i="1"/>
  <c r="I189" i="1" s="1"/>
  <c r="G189" i="1"/>
  <c r="F189" i="1"/>
  <c r="J189" i="1" s="1"/>
  <c r="E189" i="1"/>
  <c r="C189" i="1"/>
  <c r="V188" i="1"/>
  <c r="U188" i="1"/>
  <c r="M188" i="1"/>
  <c r="H188" i="1"/>
  <c r="I188" i="1" s="1"/>
  <c r="G188" i="1"/>
  <c r="F188" i="1"/>
  <c r="J188" i="1" s="1"/>
  <c r="E188" i="1"/>
  <c r="C188" i="1"/>
  <c r="V187" i="1"/>
  <c r="U187" i="1"/>
  <c r="M187" i="1"/>
  <c r="H187" i="1"/>
  <c r="I187" i="1" s="1"/>
  <c r="G187" i="1"/>
  <c r="F187" i="1"/>
  <c r="J187" i="1" s="1"/>
  <c r="E187" i="1"/>
  <c r="C187" i="1"/>
  <c r="V186" i="1"/>
  <c r="U186" i="1"/>
  <c r="M186" i="1"/>
  <c r="H186" i="1"/>
  <c r="I186" i="1" s="1"/>
  <c r="G186" i="1"/>
  <c r="F186" i="1"/>
  <c r="J186" i="1" s="1"/>
  <c r="E186" i="1"/>
  <c r="C186" i="1"/>
  <c r="V185" i="1"/>
  <c r="U185" i="1"/>
  <c r="M185" i="1"/>
  <c r="H185" i="1"/>
  <c r="I185" i="1" s="1"/>
  <c r="G185" i="1"/>
  <c r="F185" i="1"/>
  <c r="J185" i="1" s="1"/>
  <c r="E185" i="1"/>
  <c r="C185" i="1"/>
  <c r="V184" i="1"/>
  <c r="U184" i="1"/>
  <c r="M184" i="1"/>
  <c r="H184" i="1"/>
  <c r="I184" i="1" s="1"/>
  <c r="G184" i="1"/>
  <c r="F184" i="1"/>
  <c r="J184" i="1" s="1"/>
  <c r="E184" i="1"/>
  <c r="C184" i="1"/>
  <c r="V183" i="1"/>
  <c r="U183" i="1"/>
  <c r="M183" i="1"/>
  <c r="H183" i="1"/>
  <c r="I183" i="1" s="1"/>
  <c r="G183" i="1"/>
  <c r="F183" i="1"/>
  <c r="J183" i="1" s="1"/>
  <c r="E183" i="1"/>
  <c r="C183" i="1"/>
  <c r="V182" i="1"/>
  <c r="U182" i="1"/>
  <c r="M182" i="1"/>
  <c r="H182" i="1"/>
  <c r="I182" i="1" s="1"/>
  <c r="G182" i="1"/>
  <c r="F182" i="1"/>
  <c r="J182" i="1" s="1"/>
  <c r="E182" i="1"/>
  <c r="C182" i="1"/>
  <c r="V181" i="1"/>
  <c r="U181" i="1"/>
  <c r="M181" i="1"/>
  <c r="H181" i="1"/>
  <c r="I181" i="1" s="1"/>
  <c r="G181" i="1"/>
  <c r="F181" i="1"/>
  <c r="J181" i="1" s="1"/>
  <c r="E181" i="1"/>
  <c r="C181" i="1"/>
  <c r="V180" i="1"/>
  <c r="U180" i="1"/>
  <c r="M180" i="1"/>
  <c r="H180" i="1"/>
  <c r="I180" i="1" s="1"/>
  <c r="G180" i="1"/>
  <c r="F180" i="1"/>
  <c r="J180" i="1" s="1"/>
  <c r="E180" i="1"/>
  <c r="C180" i="1"/>
  <c r="V179" i="1"/>
  <c r="U179" i="1"/>
  <c r="M179" i="1"/>
  <c r="H179" i="1"/>
  <c r="I179" i="1" s="1"/>
  <c r="G179" i="1"/>
  <c r="F179" i="1"/>
  <c r="J179" i="1" s="1"/>
  <c r="E179" i="1"/>
  <c r="C179" i="1"/>
  <c r="V178" i="1"/>
  <c r="U178" i="1"/>
  <c r="M178" i="1"/>
  <c r="H178" i="1"/>
  <c r="I178" i="1" s="1"/>
  <c r="G178" i="1"/>
  <c r="F178" i="1"/>
  <c r="J178" i="1" s="1"/>
  <c r="E178" i="1"/>
  <c r="C178" i="1"/>
  <c r="V177" i="1"/>
  <c r="U177" i="1"/>
  <c r="M177" i="1"/>
  <c r="H177" i="1"/>
  <c r="I177" i="1" s="1"/>
  <c r="G177" i="1"/>
  <c r="F177" i="1"/>
  <c r="J177" i="1" s="1"/>
  <c r="E177" i="1"/>
  <c r="C177" i="1"/>
  <c r="V176" i="1"/>
  <c r="U176" i="1"/>
  <c r="M176" i="1"/>
  <c r="H176" i="1"/>
  <c r="I176" i="1" s="1"/>
  <c r="G176" i="1"/>
  <c r="F176" i="1"/>
  <c r="J176" i="1" s="1"/>
  <c r="E176" i="1"/>
  <c r="C176" i="1"/>
  <c r="V175" i="1"/>
  <c r="U175" i="1"/>
  <c r="M175" i="1"/>
  <c r="H175" i="1"/>
  <c r="I175" i="1" s="1"/>
  <c r="G175" i="1"/>
  <c r="F175" i="1"/>
  <c r="J175" i="1" s="1"/>
  <c r="E175" i="1"/>
  <c r="C175" i="1"/>
  <c r="V174" i="1"/>
  <c r="U174" i="1"/>
  <c r="M174" i="1"/>
  <c r="H174" i="1"/>
  <c r="I174" i="1" s="1"/>
  <c r="G174" i="1"/>
  <c r="F174" i="1"/>
  <c r="J174" i="1" s="1"/>
  <c r="E174" i="1"/>
  <c r="C174" i="1"/>
  <c r="V173" i="1"/>
  <c r="U173" i="1"/>
  <c r="M173" i="1"/>
  <c r="H173" i="1"/>
  <c r="I173" i="1" s="1"/>
  <c r="G173" i="1"/>
  <c r="F173" i="1"/>
  <c r="J173" i="1" s="1"/>
  <c r="E173" i="1"/>
  <c r="C173" i="1"/>
  <c r="V172" i="1"/>
  <c r="U172" i="1"/>
  <c r="M172" i="1"/>
  <c r="H172" i="1"/>
  <c r="I172" i="1" s="1"/>
  <c r="G172" i="1"/>
  <c r="F172" i="1"/>
  <c r="J172" i="1" s="1"/>
  <c r="E172" i="1"/>
  <c r="C172" i="1"/>
  <c r="V171" i="1"/>
  <c r="U171" i="1"/>
  <c r="M171" i="1"/>
  <c r="H171" i="1"/>
  <c r="I171" i="1" s="1"/>
  <c r="G171" i="1"/>
  <c r="F171" i="1"/>
  <c r="J171" i="1" s="1"/>
  <c r="E171" i="1"/>
  <c r="C171" i="1"/>
  <c r="V170" i="1"/>
  <c r="U170" i="1"/>
  <c r="M170" i="1"/>
  <c r="H170" i="1"/>
  <c r="I170" i="1" s="1"/>
  <c r="G170" i="1"/>
  <c r="F170" i="1"/>
  <c r="J170" i="1" s="1"/>
  <c r="E170" i="1"/>
  <c r="C170" i="1"/>
  <c r="V169" i="1"/>
  <c r="U169" i="1"/>
  <c r="M169" i="1"/>
  <c r="H169" i="1"/>
  <c r="I169" i="1" s="1"/>
  <c r="G169" i="1"/>
  <c r="F169" i="1"/>
  <c r="J169" i="1" s="1"/>
  <c r="E169" i="1"/>
  <c r="C169" i="1"/>
  <c r="V168" i="1"/>
  <c r="U168" i="1"/>
  <c r="M168" i="1"/>
  <c r="H168" i="1"/>
  <c r="I168" i="1" s="1"/>
  <c r="G168" i="1"/>
  <c r="F168" i="1"/>
  <c r="J168" i="1" s="1"/>
  <c r="E168" i="1"/>
  <c r="C168" i="1"/>
  <c r="V167" i="1"/>
  <c r="U167" i="1"/>
  <c r="M167" i="1"/>
  <c r="H167" i="1"/>
  <c r="I167" i="1" s="1"/>
  <c r="G167" i="1"/>
  <c r="F167" i="1"/>
  <c r="J167" i="1" s="1"/>
  <c r="E167" i="1"/>
  <c r="C167" i="1"/>
  <c r="V166" i="1"/>
  <c r="U166" i="1"/>
  <c r="M166" i="1"/>
  <c r="H166" i="1"/>
  <c r="I166" i="1" s="1"/>
  <c r="G166" i="1"/>
  <c r="F166" i="1"/>
  <c r="J166" i="1" s="1"/>
  <c r="E166" i="1"/>
  <c r="C166" i="1"/>
  <c r="V165" i="1"/>
  <c r="U165" i="1"/>
  <c r="M165" i="1"/>
  <c r="H165" i="1"/>
  <c r="I165" i="1" s="1"/>
  <c r="G165" i="1"/>
  <c r="F165" i="1"/>
  <c r="J165" i="1" s="1"/>
  <c r="E165" i="1"/>
  <c r="C165" i="1"/>
  <c r="V164" i="1"/>
  <c r="U164" i="1"/>
  <c r="M164" i="1"/>
  <c r="H164" i="1"/>
  <c r="I164" i="1" s="1"/>
  <c r="G164" i="1"/>
  <c r="F164" i="1"/>
  <c r="J164" i="1" s="1"/>
  <c r="E164" i="1"/>
  <c r="C164" i="1"/>
  <c r="V163" i="1"/>
  <c r="U163" i="1"/>
  <c r="M163" i="1"/>
  <c r="H163" i="1"/>
  <c r="I163" i="1" s="1"/>
  <c r="G163" i="1"/>
  <c r="F163" i="1"/>
  <c r="J163" i="1" s="1"/>
  <c r="E163" i="1"/>
  <c r="C163" i="1"/>
  <c r="V162" i="1"/>
  <c r="U162" i="1"/>
  <c r="M162" i="1"/>
  <c r="H162" i="1"/>
  <c r="I162" i="1" s="1"/>
  <c r="G162" i="1"/>
  <c r="F162" i="1"/>
  <c r="J162" i="1" s="1"/>
  <c r="E162" i="1"/>
  <c r="C162" i="1"/>
  <c r="V161" i="1"/>
  <c r="U161" i="1"/>
  <c r="M161" i="1"/>
  <c r="H161" i="1"/>
  <c r="I161" i="1" s="1"/>
  <c r="G161" i="1"/>
  <c r="F161" i="1"/>
  <c r="J161" i="1" s="1"/>
  <c r="E161" i="1"/>
  <c r="C161" i="1"/>
  <c r="V160" i="1"/>
  <c r="U160" i="1"/>
  <c r="M160" i="1"/>
  <c r="H160" i="1"/>
  <c r="I160" i="1" s="1"/>
  <c r="G160" i="1"/>
  <c r="F160" i="1"/>
  <c r="J160" i="1" s="1"/>
  <c r="E160" i="1"/>
  <c r="C160" i="1"/>
  <c r="V159" i="1"/>
  <c r="U159" i="1"/>
  <c r="M159" i="1"/>
  <c r="H159" i="1"/>
  <c r="I159" i="1" s="1"/>
  <c r="G159" i="1"/>
  <c r="F159" i="1"/>
  <c r="J159" i="1" s="1"/>
  <c r="E159" i="1"/>
  <c r="C159" i="1"/>
  <c r="V158" i="1"/>
  <c r="U158" i="1"/>
  <c r="M158" i="1"/>
  <c r="H158" i="1"/>
  <c r="I158" i="1" s="1"/>
  <c r="G158" i="1"/>
  <c r="F158" i="1"/>
  <c r="J158" i="1" s="1"/>
  <c r="E158" i="1"/>
  <c r="C158" i="1"/>
  <c r="V157" i="1"/>
  <c r="U157" i="1"/>
  <c r="M157" i="1"/>
  <c r="H157" i="1"/>
  <c r="I157" i="1" s="1"/>
  <c r="G157" i="1"/>
  <c r="F157" i="1"/>
  <c r="J157" i="1" s="1"/>
  <c r="E157" i="1"/>
  <c r="C157" i="1"/>
  <c r="V156" i="1"/>
  <c r="U156" i="1"/>
  <c r="M156" i="1"/>
  <c r="H156" i="1"/>
  <c r="I156" i="1" s="1"/>
  <c r="G156" i="1"/>
  <c r="F156" i="1"/>
  <c r="J156" i="1" s="1"/>
  <c r="E156" i="1"/>
  <c r="C156" i="1"/>
  <c r="V155" i="1"/>
  <c r="U155" i="1"/>
  <c r="M155" i="1"/>
  <c r="H155" i="1"/>
  <c r="I155" i="1" s="1"/>
  <c r="G155" i="1"/>
  <c r="F155" i="1"/>
  <c r="J155" i="1" s="1"/>
  <c r="E155" i="1"/>
  <c r="C155" i="1"/>
  <c r="V154" i="1"/>
  <c r="U154" i="1"/>
  <c r="M154" i="1"/>
  <c r="H154" i="1"/>
  <c r="I154" i="1" s="1"/>
  <c r="G154" i="1"/>
  <c r="F154" i="1"/>
  <c r="J154" i="1" s="1"/>
  <c r="E154" i="1"/>
  <c r="C154" i="1"/>
  <c r="V153" i="1"/>
  <c r="U153" i="1"/>
  <c r="M153" i="1"/>
  <c r="H153" i="1"/>
  <c r="I153" i="1" s="1"/>
  <c r="G153" i="1"/>
  <c r="F153" i="1"/>
  <c r="J153" i="1" s="1"/>
  <c r="E153" i="1"/>
  <c r="C153" i="1"/>
  <c r="V152" i="1"/>
  <c r="U152" i="1"/>
  <c r="M152" i="1"/>
  <c r="H152" i="1"/>
  <c r="I152" i="1" s="1"/>
  <c r="G152" i="1"/>
  <c r="F152" i="1"/>
  <c r="J152" i="1" s="1"/>
  <c r="E152" i="1"/>
  <c r="C152" i="1"/>
  <c r="V151" i="1"/>
  <c r="U151" i="1"/>
  <c r="M151" i="1"/>
  <c r="H151" i="1"/>
  <c r="I151" i="1" s="1"/>
  <c r="G151" i="1"/>
  <c r="F151" i="1"/>
  <c r="J151" i="1" s="1"/>
  <c r="E151" i="1"/>
  <c r="C151" i="1"/>
  <c r="V150" i="1"/>
  <c r="U150" i="1"/>
  <c r="M150" i="1"/>
  <c r="H150" i="1"/>
  <c r="I150" i="1" s="1"/>
  <c r="G150" i="1"/>
  <c r="F150" i="1"/>
  <c r="J150" i="1" s="1"/>
  <c r="E150" i="1"/>
  <c r="C150" i="1"/>
  <c r="V149" i="1"/>
  <c r="U149" i="1"/>
  <c r="M149" i="1"/>
  <c r="H149" i="1"/>
  <c r="I149" i="1" s="1"/>
  <c r="G149" i="1"/>
  <c r="F149" i="1"/>
  <c r="J149" i="1" s="1"/>
  <c r="E149" i="1"/>
  <c r="C149" i="1"/>
  <c r="V148" i="1"/>
  <c r="U148" i="1"/>
  <c r="M148" i="1"/>
  <c r="H148" i="1"/>
  <c r="I148" i="1" s="1"/>
  <c r="G148" i="1"/>
  <c r="F148" i="1"/>
  <c r="J148" i="1" s="1"/>
  <c r="E148" i="1"/>
  <c r="C148" i="1"/>
  <c r="V147" i="1"/>
  <c r="U147" i="1"/>
  <c r="M147" i="1"/>
  <c r="H147" i="1"/>
  <c r="I147" i="1" s="1"/>
  <c r="G147" i="1"/>
  <c r="F147" i="1"/>
  <c r="J147" i="1" s="1"/>
  <c r="E147" i="1"/>
  <c r="C147" i="1"/>
  <c r="V146" i="1"/>
  <c r="U146" i="1"/>
  <c r="M146" i="1"/>
  <c r="H146" i="1"/>
  <c r="I146" i="1" s="1"/>
  <c r="G146" i="1"/>
  <c r="F146" i="1"/>
  <c r="J146" i="1" s="1"/>
  <c r="E146" i="1"/>
  <c r="C146" i="1"/>
  <c r="V145" i="1"/>
  <c r="U145" i="1"/>
  <c r="M145" i="1"/>
  <c r="H145" i="1"/>
  <c r="I145" i="1" s="1"/>
  <c r="G145" i="1"/>
  <c r="F145" i="1"/>
  <c r="J145" i="1" s="1"/>
  <c r="E145" i="1"/>
  <c r="C145" i="1"/>
  <c r="V144" i="1"/>
  <c r="U144" i="1"/>
  <c r="M144" i="1"/>
  <c r="H144" i="1"/>
  <c r="I144" i="1" s="1"/>
  <c r="G144" i="1"/>
  <c r="F144" i="1"/>
  <c r="J144" i="1" s="1"/>
  <c r="E144" i="1"/>
  <c r="C144" i="1"/>
  <c r="V143" i="1"/>
  <c r="U143" i="1"/>
  <c r="M143" i="1"/>
  <c r="H143" i="1"/>
  <c r="I143" i="1" s="1"/>
  <c r="G143" i="1"/>
  <c r="F143" i="1"/>
  <c r="J143" i="1" s="1"/>
  <c r="E143" i="1"/>
  <c r="C143" i="1"/>
  <c r="V142" i="1"/>
  <c r="U142" i="1"/>
  <c r="M142" i="1"/>
  <c r="H142" i="1"/>
  <c r="I142" i="1" s="1"/>
  <c r="G142" i="1"/>
  <c r="F142" i="1"/>
  <c r="J142" i="1" s="1"/>
  <c r="E142" i="1"/>
  <c r="C142" i="1"/>
  <c r="V141" i="1"/>
  <c r="U141" i="1"/>
  <c r="M141" i="1"/>
  <c r="H141" i="1"/>
  <c r="I141" i="1" s="1"/>
  <c r="G141" i="1"/>
  <c r="F141" i="1"/>
  <c r="J141" i="1" s="1"/>
  <c r="E141" i="1"/>
  <c r="C141" i="1"/>
  <c r="V140" i="1"/>
  <c r="U140" i="1"/>
  <c r="M140" i="1"/>
  <c r="H140" i="1"/>
  <c r="I140" i="1" s="1"/>
  <c r="G140" i="1"/>
  <c r="F140" i="1"/>
  <c r="J140" i="1" s="1"/>
  <c r="E140" i="1"/>
  <c r="C140" i="1"/>
  <c r="V139" i="1"/>
  <c r="U139" i="1"/>
  <c r="M139" i="1"/>
  <c r="H139" i="1"/>
  <c r="I139" i="1" s="1"/>
  <c r="G139" i="1"/>
  <c r="F139" i="1"/>
  <c r="J139" i="1" s="1"/>
  <c r="E139" i="1"/>
  <c r="C139" i="1"/>
  <c r="V138" i="1"/>
  <c r="U138" i="1"/>
  <c r="M138" i="1"/>
  <c r="H138" i="1"/>
  <c r="I138" i="1" s="1"/>
  <c r="G138" i="1"/>
  <c r="F138" i="1"/>
  <c r="J138" i="1" s="1"/>
  <c r="E138" i="1"/>
  <c r="C138" i="1"/>
  <c r="V137" i="1"/>
  <c r="U137" i="1"/>
  <c r="M137" i="1"/>
  <c r="H137" i="1"/>
  <c r="I137" i="1" s="1"/>
  <c r="G137" i="1"/>
  <c r="F137" i="1"/>
  <c r="J137" i="1" s="1"/>
  <c r="E137" i="1"/>
  <c r="C137" i="1"/>
  <c r="V136" i="1"/>
  <c r="U136" i="1"/>
  <c r="M136" i="1"/>
  <c r="H136" i="1"/>
  <c r="I136" i="1" s="1"/>
  <c r="G136" i="1"/>
  <c r="F136" i="1"/>
  <c r="J136" i="1" s="1"/>
  <c r="E136" i="1"/>
  <c r="C136" i="1"/>
  <c r="V135" i="1"/>
  <c r="U135" i="1"/>
  <c r="M135" i="1"/>
  <c r="H135" i="1"/>
  <c r="I135" i="1" s="1"/>
  <c r="G135" i="1"/>
  <c r="F135" i="1"/>
  <c r="J135" i="1" s="1"/>
  <c r="E135" i="1"/>
  <c r="C135" i="1"/>
  <c r="V134" i="1"/>
  <c r="U134" i="1"/>
  <c r="M134" i="1"/>
  <c r="H134" i="1"/>
  <c r="I134" i="1" s="1"/>
  <c r="G134" i="1"/>
  <c r="F134" i="1"/>
  <c r="J134" i="1" s="1"/>
  <c r="E134" i="1"/>
  <c r="C134" i="1"/>
  <c r="V133" i="1"/>
  <c r="U133" i="1"/>
  <c r="M133" i="1"/>
  <c r="H133" i="1"/>
  <c r="I133" i="1" s="1"/>
  <c r="G133" i="1"/>
  <c r="F133" i="1"/>
  <c r="J133" i="1" s="1"/>
  <c r="E133" i="1"/>
  <c r="C133" i="1"/>
  <c r="V132" i="1"/>
  <c r="U132" i="1"/>
  <c r="M132" i="1"/>
  <c r="H132" i="1"/>
  <c r="I132" i="1" s="1"/>
  <c r="G132" i="1"/>
  <c r="F132" i="1"/>
  <c r="J132" i="1" s="1"/>
  <c r="E132" i="1"/>
  <c r="C132" i="1"/>
  <c r="V131" i="1"/>
  <c r="U131" i="1"/>
  <c r="M131" i="1"/>
  <c r="H131" i="1"/>
  <c r="I131" i="1" s="1"/>
  <c r="G131" i="1"/>
  <c r="F131" i="1"/>
  <c r="J131" i="1" s="1"/>
  <c r="E131" i="1"/>
  <c r="C131" i="1"/>
  <c r="V130" i="1"/>
  <c r="U130" i="1"/>
  <c r="M130" i="1"/>
  <c r="H130" i="1"/>
  <c r="I130" i="1" s="1"/>
  <c r="G130" i="1"/>
  <c r="F130" i="1"/>
  <c r="J130" i="1" s="1"/>
  <c r="E130" i="1"/>
  <c r="C130" i="1"/>
  <c r="V129" i="1"/>
  <c r="U129" i="1"/>
  <c r="M129" i="1"/>
  <c r="H129" i="1"/>
  <c r="I129" i="1" s="1"/>
  <c r="G129" i="1"/>
  <c r="F129" i="1"/>
  <c r="J129" i="1" s="1"/>
  <c r="E129" i="1"/>
  <c r="C129" i="1"/>
  <c r="V128" i="1"/>
  <c r="U128" i="1"/>
  <c r="M128" i="1"/>
  <c r="H128" i="1"/>
  <c r="I128" i="1" s="1"/>
  <c r="G128" i="1"/>
  <c r="F128" i="1"/>
  <c r="J128" i="1" s="1"/>
  <c r="E128" i="1"/>
  <c r="C128" i="1"/>
  <c r="V127" i="1"/>
  <c r="U127" i="1"/>
  <c r="M127" i="1"/>
  <c r="H127" i="1"/>
  <c r="I127" i="1" s="1"/>
  <c r="G127" i="1"/>
  <c r="F127" i="1"/>
  <c r="J127" i="1" s="1"/>
  <c r="E127" i="1"/>
  <c r="C127" i="1"/>
  <c r="V126" i="1"/>
  <c r="U126" i="1"/>
  <c r="M126" i="1"/>
  <c r="H126" i="1"/>
  <c r="I126" i="1" s="1"/>
  <c r="G126" i="1"/>
  <c r="F126" i="1"/>
  <c r="J126" i="1" s="1"/>
  <c r="E126" i="1"/>
  <c r="C126" i="1"/>
  <c r="V125" i="1"/>
  <c r="U125" i="1"/>
  <c r="M125" i="1"/>
  <c r="H125" i="1"/>
  <c r="I125" i="1" s="1"/>
  <c r="G125" i="1"/>
  <c r="F125" i="1"/>
  <c r="J125" i="1" s="1"/>
  <c r="E125" i="1"/>
  <c r="C125" i="1"/>
  <c r="V124" i="1"/>
  <c r="U124" i="1"/>
  <c r="M124" i="1"/>
  <c r="H124" i="1"/>
  <c r="I124" i="1" s="1"/>
  <c r="G124" i="1"/>
  <c r="F124" i="1"/>
  <c r="J124" i="1" s="1"/>
  <c r="E124" i="1"/>
  <c r="C124" i="1"/>
  <c r="V123" i="1"/>
  <c r="U123" i="1"/>
  <c r="M123" i="1"/>
  <c r="H123" i="1"/>
  <c r="I123" i="1" s="1"/>
  <c r="G123" i="1"/>
  <c r="F123" i="1"/>
  <c r="J123" i="1" s="1"/>
  <c r="E123" i="1"/>
  <c r="C123" i="1"/>
  <c r="V122" i="1"/>
  <c r="U122" i="1"/>
  <c r="M122" i="1"/>
  <c r="H122" i="1"/>
  <c r="I122" i="1" s="1"/>
  <c r="G122" i="1"/>
  <c r="F122" i="1"/>
  <c r="J122" i="1" s="1"/>
  <c r="E122" i="1"/>
  <c r="C122" i="1"/>
  <c r="V121" i="1"/>
  <c r="U121" i="1"/>
  <c r="M121" i="1"/>
  <c r="H121" i="1"/>
  <c r="I121" i="1" s="1"/>
  <c r="G121" i="1"/>
  <c r="F121" i="1"/>
  <c r="J121" i="1" s="1"/>
  <c r="E121" i="1"/>
  <c r="C121" i="1"/>
  <c r="V120" i="1"/>
  <c r="U120" i="1"/>
  <c r="M120" i="1"/>
  <c r="H120" i="1"/>
  <c r="I120" i="1" s="1"/>
  <c r="G120" i="1"/>
  <c r="F120" i="1"/>
  <c r="J120" i="1" s="1"/>
  <c r="E120" i="1"/>
  <c r="C120" i="1"/>
  <c r="V119" i="1"/>
  <c r="U119" i="1"/>
  <c r="M119" i="1"/>
  <c r="H119" i="1"/>
  <c r="I119" i="1" s="1"/>
  <c r="G119" i="1"/>
  <c r="F119" i="1"/>
  <c r="J119" i="1" s="1"/>
  <c r="E119" i="1"/>
  <c r="C119" i="1"/>
  <c r="V118" i="1"/>
  <c r="U118" i="1"/>
  <c r="M118" i="1"/>
  <c r="H118" i="1"/>
  <c r="I118" i="1" s="1"/>
  <c r="G118" i="1"/>
  <c r="F118" i="1"/>
  <c r="J118" i="1" s="1"/>
  <c r="E118" i="1"/>
  <c r="C118" i="1"/>
  <c r="V117" i="1"/>
  <c r="U117" i="1"/>
  <c r="M117" i="1"/>
  <c r="H117" i="1"/>
  <c r="I117" i="1" s="1"/>
  <c r="G117" i="1"/>
  <c r="F117" i="1"/>
  <c r="J117" i="1" s="1"/>
  <c r="E117" i="1"/>
  <c r="C117" i="1"/>
  <c r="V116" i="1"/>
  <c r="U116" i="1"/>
  <c r="M116" i="1"/>
  <c r="H116" i="1"/>
  <c r="I116" i="1" s="1"/>
  <c r="G116" i="1"/>
  <c r="F116" i="1"/>
  <c r="J116" i="1" s="1"/>
  <c r="E116" i="1"/>
  <c r="C116" i="1"/>
  <c r="V115" i="1"/>
  <c r="U115" i="1"/>
  <c r="M115" i="1"/>
  <c r="H115" i="1"/>
  <c r="I115" i="1" s="1"/>
  <c r="G115" i="1"/>
  <c r="F115" i="1"/>
  <c r="J115" i="1" s="1"/>
  <c r="E115" i="1"/>
  <c r="C115" i="1"/>
  <c r="V114" i="1"/>
  <c r="U114" i="1"/>
  <c r="M114" i="1"/>
  <c r="H114" i="1"/>
  <c r="I114" i="1" s="1"/>
  <c r="G114" i="1"/>
  <c r="F114" i="1"/>
  <c r="J114" i="1" s="1"/>
  <c r="E114" i="1"/>
  <c r="C114" i="1"/>
  <c r="V113" i="1"/>
  <c r="U113" i="1"/>
  <c r="M113" i="1"/>
  <c r="H113" i="1"/>
  <c r="I113" i="1" s="1"/>
  <c r="G113" i="1"/>
  <c r="F113" i="1"/>
  <c r="J113" i="1" s="1"/>
  <c r="E113" i="1"/>
  <c r="C113" i="1"/>
  <c r="V112" i="1"/>
  <c r="U112" i="1"/>
  <c r="M112" i="1"/>
  <c r="H112" i="1"/>
  <c r="I112" i="1" s="1"/>
  <c r="G112" i="1"/>
  <c r="F112" i="1"/>
  <c r="J112" i="1" s="1"/>
  <c r="E112" i="1"/>
  <c r="C112" i="1"/>
  <c r="V111" i="1"/>
  <c r="U111" i="1"/>
  <c r="M111" i="1"/>
  <c r="H111" i="1"/>
  <c r="I111" i="1" s="1"/>
  <c r="G111" i="1"/>
  <c r="F111" i="1"/>
  <c r="J111" i="1" s="1"/>
  <c r="E111" i="1"/>
  <c r="C111" i="1"/>
  <c r="V110" i="1"/>
  <c r="U110" i="1"/>
  <c r="M110" i="1"/>
  <c r="H110" i="1"/>
  <c r="I110" i="1" s="1"/>
  <c r="G110" i="1"/>
  <c r="F110" i="1"/>
  <c r="J110" i="1" s="1"/>
  <c r="E110" i="1"/>
  <c r="C110" i="1"/>
  <c r="V109" i="1"/>
  <c r="U109" i="1"/>
  <c r="M109" i="1"/>
  <c r="H109" i="1"/>
  <c r="I109" i="1" s="1"/>
  <c r="G109" i="1"/>
  <c r="F109" i="1"/>
  <c r="J109" i="1" s="1"/>
  <c r="E109" i="1"/>
  <c r="C109" i="1"/>
  <c r="V108" i="1"/>
  <c r="U108" i="1"/>
  <c r="M108" i="1"/>
  <c r="H108" i="1"/>
  <c r="I108" i="1" s="1"/>
  <c r="G108" i="1"/>
  <c r="F108" i="1"/>
  <c r="J108" i="1" s="1"/>
  <c r="E108" i="1"/>
  <c r="C108" i="1"/>
  <c r="V107" i="1"/>
  <c r="U107" i="1"/>
  <c r="M107" i="1"/>
  <c r="H107" i="1"/>
  <c r="I107" i="1" s="1"/>
  <c r="G107" i="1"/>
  <c r="F107" i="1"/>
  <c r="J107" i="1" s="1"/>
  <c r="E107" i="1"/>
  <c r="C107" i="1"/>
  <c r="V106" i="1"/>
  <c r="U106" i="1"/>
  <c r="M106" i="1"/>
  <c r="H106" i="1"/>
  <c r="I106" i="1" s="1"/>
  <c r="G106" i="1"/>
  <c r="F106" i="1"/>
  <c r="J106" i="1" s="1"/>
  <c r="E106" i="1"/>
  <c r="C106" i="1"/>
  <c r="V105" i="1"/>
  <c r="U105" i="1"/>
  <c r="M105" i="1"/>
  <c r="H105" i="1"/>
  <c r="I105" i="1" s="1"/>
  <c r="G105" i="1"/>
  <c r="F105" i="1"/>
  <c r="J105" i="1" s="1"/>
  <c r="E105" i="1"/>
  <c r="C105" i="1"/>
  <c r="V104" i="1"/>
  <c r="U104" i="1"/>
  <c r="M104" i="1"/>
  <c r="H104" i="1"/>
  <c r="I104" i="1" s="1"/>
  <c r="G104" i="1"/>
  <c r="F104" i="1"/>
  <c r="J104" i="1" s="1"/>
  <c r="E104" i="1"/>
  <c r="C104" i="1"/>
  <c r="V103" i="1"/>
  <c r="U103" i="1"/>
  <c r="M103" i="1"/>
  <c r="H103" i="1"/>
  <c r="I103" i="1" s="1"/>
  <c r="G103" i="1"/>
  <c r="F103" i="1"/>
  <c r="J103" i="1" s="1"/>
  <c r="E103" i="1"/>
  <c r="C103" i="1"/>
  <c r="V102" i="1"/>
  <c r="U102" i="1"/>
  <c r="M102" i="1"/>
  <c r="H102" i="1"/>
  <c r="I102" i="1" s="1"/>
  <c r="G102" i="1"/>
  <c r="F102" i="1"/>
  <c r="J102" i="1" s="1"/>
  <c r="E102" i="1"/>
  <c r="C102" i="1"/>
  <c r="V101" i="1"/>
  <c r="U101" i="1"/>
  <c r="M101" i="1"/>
  <c r="H101" i="1"/>
  <c r="I101" i="1" s="1"/>
  <c r="G101" i="1"/>
  <c r="F101" i="1"/>
  <c r="J101" i="1" s="1"/>
  <c r="E101" i="1"/>
  <c r="C101" i="1"/>
  <c r="V100" i="1"/>
  <c r="U100" i="1"/>
  <c r="M100" i="1"/>
  <c r="H100" i="1"/>
  <c r="I100" i="1" s="1"/>
  <c r="G100" i="1"/>
  <c r="F100" i="1"/>
  <c r="J100" i="1" s="1"/>
  <c r="E100" i="1"/>
  <c r="C100" i="1"/>
  <c r="V99" i="1"/>
  <c r="U99" i="1"/>
  <c r="M99" i="1"/>
  <c r="H99" i="1"/>
  <c r="I99" i="1" s="1"/>
  <c r="G99" i="1"/>
  <c r="F99" i="1"/>
  <c r="J99" i="1" s="1"/>
  <c r="E99" i="1"/>
  <c r="C99" i="1"/>
  <c r="V98" i="1"/>
  <c r="U98" i="1"/>
  <c r="M98" i="1"/>
  <c r="H98" i="1"/>
  <c r="I98" i="1" s="1"/>
  <c r="G98" i="1"/>
  <c r="F98" i="1"/>
  <c r="J98" i="1" s="1"/>
  <c r="E98" i="1"/>
  <c r="C98" i="1"/>
  <c r="V97" i="1"/>
  <c r="U97" i="1"/>
  <c r="M97" i="1"/>
  <c r="H97" i="1"/>
  <c r="I97" i="1" s="1"/>
  <c r="G97" i="1"/>
  <c r="F97" i="1"/>
  <c r="J97" i="1" s="1"/>
  <c r="E97" i="1"/>
  <c r="C97" i="1"/>
  <c r="V96" i="1"/>
  <c r="U96" i="1"/>
  <c r="M96" i="1"/>
  <c r="H96" i="1"/>
  <c r="I96" i="1" s="1"/>
  <c r="G96" i="1"/>
  <c r="F96" i="1"/>
  <c r="J96" i="1" s="1"/>
  <c r="E96" i="1"/>
  <c r="C96" i="1"/>
  <c r="V95" i="1"/>
  <c r="U95" i="1"/>
  <c r="M95" i="1"/>
  <c r="H95" i="1"/>
  <c r="I95" i="1" s="1"/>
  <c r="G95" i="1"/>
  <c r="F95" i="1"/>
  <c r="J95" i="1" s="1"/>
  <c r="E95" i="1"/>
  <c r="C95" i="1"/>
  <c r="V94" i="1"/>
  <c r="U94" i="1"/>
  <c r="M94" i="1"/>
  <c r="H94" i="1"/>
  <c r="I94" i="1" s="1"/>
  <c r="G94" i="1"/>
  <c r="F94" i="1"/>
  <c r="J94" i="1" s="1"/>
  <c r="E94" i="1"/>
  <c r="C94" i="1"/>
  <c r="V93" i="1"/>
  <c r="U93" i="1"/>
  <c r="M93" i="1"/>
  <c r="H93" i="1"/>
  <c r="I93" i="1" s="1"/>
  <c r="G93" i="1"/>
  <c r="F93" i="1"/>
  <c r="J93" i="1" s="1"/>
  <c r="E93" i="1"/>
  <c r="C93" i="1"/>
  <c r="V92" i="1"/>
  <c r="U92" i="1"/>
  <c r="M92" i="1"/>
  <c r="H92" i="1"/>
  <c r="I92" i="1" s="1"/>
  <c r="G92" i="1"/>
  <c r="F92" i="1"/>
  <c r="J92" i="1" s="1"/>
  <c r="E92" i="1"/>
  <c r="C92" i="1"/>
  <c r="V91" i="1"/>
  <c r="U91" i="1"/>
  <c r="M91" i="1"/>
  <c r="H91" i="1"/>
  <c r="I91" i="1" s="1"/>
  <c r="G91" i="1"/>
  <c r="F91" i="1"/>
  <c r="J91" i="1" s="1"/>
  <c r="E91" i="1"/>
  <c r="C91" i="1"/>
  <c r="V90" i="1"/>
  <c r="U90" i="1"/>
  <c r="M90" i="1"/>
  <c r="H90" i="1"/>
  <c r="I90" i="1" s="1"/>
  <c r="G90" i="1"/>
  <c r="F90" i="1"/>
  <c r="J90" i="1" s="1"/>
  <c r="E90" i="1"/>
  <c r="C90" i="1"/>
  <c r="V89" i="1"/>
  <c r="U89" i="1"/>
  <c r="M89" i="1"/>
  <c r="H89" i="1"/>
  <c r="I89" i="1" s="1"/>
  <c r="G89" i="1"/>
  <c r="F89" i="1"/>
  <c r="J89" i="1" s="1"/>
  <c r="E89" i="1"/>
  <c r="C89" i="1"/>
  <c r="V88" i="1"/>
  <c r="U88" i="1"/>
  <c r="M88" i="1"/>
  <c r="H88" i="1"/>
  <c r="I88" i="1" s="1"/>
  <c r="G88" i="1"/>
  <c r="F88" i="1"/>
  <c r="J88" i="1" s="1"/>
  <c r="E88" i="1"/>
  <c r="C88" i="1"/>
  <c r="V87" i="1"/>
  <c r="U87" i="1"/>
  <c r="M87" i="1"/>
  <c r="H87" i="1"/>
  <c r="I87" i="1" s="1"/>
  <c r="G87" i="1"/>
  <c r="F87" i="1"/>
  <c r="J87" i="1" s="1"/>
  <c r="E87" i="1"/>
  <c r="C87" i="1"/>
  <c r="V86" i="1"/>
  <c r="U86" i="1"/>
  <c r="M86" i="1"/>
  <c r="H86" i="1"/>
  <c r="I86" i="1" s="1"/>
  <c r="G86" i="1"/>
  <c r="F86" i="1"/>
  <c r="J86" i="1" s="1"/>
  <c r="E86" i="1"/>
  <c r="C86" i="1"/>
  <c r="V85" i="1"/>
  <c r="U85" i="1"/>
  <c r="M85" i="1"/>
  <c r="H85" i="1"/>
  <c r="I85" i="1" s="1"/>
  <c r="G85" i="1"/>
  <c r="F85" i="1"/>
  <c r="J85" i="1" s="1"/>
  <c r="E85" i="1"/>
  <c r="C85" i="1"/>
  <c r="V84" i="1"/>
  <c r="U84" i="1"/>
  <c r="M84" i="1"/>
  <c r="H84" i="1"/>
  <c r="I84" i="1" s="1"/>
  <c r="G84" i="1"/>
  <c r="F84" i="1"/>
  <c r="J84" i="1" s="1"/>
  <c r="E84" i="1"/>
  <c r="C84" i="1"/>
  <c r="V83" i="1"/>
  <c r="U83" i="1"/>
  <c r="M83" i="1"/>
  <c r="H83" i="1"/>
  <c r="I83" i="1" s="1"/>
  <c r="G83" i="1"/>
  <c r="F83" i="1"/>
  <c r="J83" i="1" s="1"/>
  <c r="E83" i="1"/>
  <c r="C83" i="1"/>
  <c r="V82" i="1"/>
  <c r="U82" i="1"/>
  <c r="M82" i="1"/>
  <c r="H82" i="1"/>
  <c r="I82" i="1" s="1"/>
  <c r="G82" i="1"/>
  <c r="F82" i="1"/>
  <c r="J82" i="1" s="1"/>
  <c r="E82" i="1"/>
  <c r="C82" i="1"/>
  <c r="V81" i="1"/>
  <c r="U81" i="1"/>
  <c r="M81" i="1"/>
  <c r="H81" i="1"/>
  <c r="I81" i="1" s="1"/>
  <c r="G81" i="1"/>
  <c r="F81" i="1"/>
  <c r="J81" i="1" s="1"/>
  <c r="E81" i="1"/>
  <c r="C81" i="1"/>
  <c r="V80" i="1"/>
  <c r="U80" i="1"/>
  <c r="M80" i="1"/>
  <c r="H80" i="1"/>
  <c r="I80" i="1" s="1"/>
  <c r="G80" i="1"/>
  <c r="F80" i="1"/>
  <c r="J80" i="1" s="1"/>
  <c r="E80" i="1"/>
  <c r="C80" i="1"/>
  <c r="V79" i="1"/>
  <c r="U79" i="1"/>
  <c r="M79" i="1"/>
  <c r="H79" i="1"/>
  <c r="I79" i="1" s="1"/>
  <c r="G79" i="1"/>
  <c r="F79" i="1"/>
  <c r="J79" i="1" s="1"/>
  <c r="E79" i="1"/>
  <c r="C79" i="1"/>
  <c r="V78" i="1"/>
  <c r="U78" i="1"/>
  <c r="M78" i="1"/>
  <c r="H78" i="1"/>
  <c r="I78" i="1" s="1"/>
  <c r="G78" i="1"/>
  <c r="F78" i="1"/>
  <c r="J78" i="1" s="1"/>
  <c r="E78" i="1"/>
  <c r="C78" i="1"/>
  <c r="V77" i="1"/>
  <c r="U77" i="1"/>
  <c r="M77" i="1"/>
  <c r="H77" i="1"/>
  <c r="I77" i="1" s="1"/>
  <c r="G77" i="1"/>
  <c r="F77" i="1"/>
  <c r="J77" i="1" s="1"/>
  <c r="E77" i="1"/>
  <c r="C77" i="1"/>
  <c r="V76" i="1"/>
  <c r="U76" i="1"/>
  <c r="M76" i="1"/>
  <c r="H76" i="1"/>
  <c r="I76" i="1" s="1"/>
  <c r="G76" i="1"/>
  <c r="F76" i="1"/>
  <c r="J76" i="1" s="1"/>
  <c r="E76" i="1"/>
  <c r="C76" i="1"/>
  <c r="V75" i="1"/>
  <c r="U75" i="1"/>
  <c r="M75" i="1"/>
  <c r="H75" i="1"/>
  <c r="I75" i="1" s="1"/>
  <c r="G75" i="1"/>
  <c r="F75" i="1"/>
  <c r="J75" i="1" s="1"/>
  <c r="E75" i="1"/>
  <c r="C75" i="1"/>
  <c r="V74" i="1"/>
  <c r="U74" i="1"/>
  <c r="M74" i="1"/>
  <c r="H74" i="1"/>
  <c r="I74" i="1" s="1"/>
  <c r="G74" i="1"/>
  <c r="F74" i="1"/>
  <c r="J74" i="1" s="1"/>
  <c r="E74" i="1"/>
  <c r="C74" i="1"/>
  <c r="V73" i="1"/>
  <c r="U73" i="1"/>
  <c r="M73" i="1"/>
  <c r="H73" i="1"/>
  <c r="I73" i="1" s="1"/>
  <c r="G73" i="1"/>
  <c r="F73" i="1"/>
  <c r="J73" i="1" s="1"/>
  <c r="E73" i="1"/>
  <c r="C73" i="1"/>
  <c r="V72" i="1"/>
  <c r="U72" i="1"/>
  <c r="M72" i="1"/>
  <c r="H72" i="1"/>
  <c r="I72" i="1" s="1"/>
  <c r="G72" i="1"/>
  <c r="F72" i="1"/>
  <c r="J72" i="1" s="1"/>
  <c r="E72" i="1"/>
  <c r="C72" i="1"/>
  <c r="V71" i="1"/>
  <c r="U71" i="1"/>
  <c r="M71" i="1"/>
  <c r="H71" i="1"/>
  <c r="I71" i="1" s="1"/>
  <c r="G71" i="1"/>
  <c r="F71" i="1"/>
  <c r="J71" i="1" s="1"/>
  <c r="E71" i="1"/>
  <c r="C71" i="1"/>
  <c r="V70" i="1"/>
  <c r="U70" i="1"/>
  <c r="M70" i="1"/>
  <c r="H70" i="1"/>
  <c r="I70" i="1" s="1"/>
  <c r="G70" i="1"/>
  <c r="F70" i="1"/>
  <c r="J70" i="1" s="1"/>
  <c r="E70" i="1"/>
  <c r="C70" i="1"/>
  <c r="V69" i="1"/>
  <c r="U69" i="1"/>
  <c r="M69" i="1"/>
  <c r="H69" i="1"/>
  <c r="I69" i="1" s="1"/>
  <c r="G69" i="1"/>
  <c r="F69" i="1"/>
  <c r="J69" i="1" s="1"/>
  <c r="E69" i="1"/>
  <c r="C69" i="1"/>
  <c r="V68" i="1"/>
  <c r="U68" i="1"/>
  <c r="M68" i="1"/>
  <c r="H68" i="1"/>
  <c r="I68" i="1" s="1"/>
  <c r="G68" i="1"/>
  <c r="F68" i="1"/>
  <c r="J68" i="1" s="1"/>
  <c r="E68" i="1"/>
  <c r="C68" i="1"/>
  <c r="V67" i="1"/>
  <c r="U67" i="1"/>
  <c r="M67" i="1"/>
  <c r="H67" i="1"/>
  <c r="I67" i="1" s="1"/>
  <c r="G67" i="1"/>
  <c r="F67" i="1"/>
  <c r="J67" i="1" s="1"/>
  <c r="E67" i="1"/>
  <c r="C67" i="1"/>
  <c r="V66" i="1"/>
  <c r="U66" i="1"/>
  <c r="M66" i="1"/>
  <c r="H66" i="1"/>
  <c r="I66" i="1" s="1"/>
  <c r="G66" i="1"/>
  <c r="F66" i="1"/>
  <c r="J66" i="1" s="1"/>
  <c r="E66" i="1"/>
  <c r="C66" i="1"/>
  <c r="V65" i="1"/>
  <c r="U65" i="1"/>
  <c r="M65" i="1"/>
  <c r="H65" i="1"/>
  <c r="I65" i="1" s="1"/>
  <c r="G65" i="1"/>
  <c r="F65" i="1"/>
  <c r="J65" i="1" s="1"/>
  <c r="E65" i="1"/>
  <c r="C65" i="1"/>
  <c r="V64" i="1"/>
  <c r="U64" i="1"/>
  <c r="M64" i="1"/>
  <c r="H64" i="1"/>
  <c r="I64" i="1" s="1"/>
  <c r="G64" i="1"/>
  <c r="F64" i="1"/>
  <c r="J64" i="1" s="1"/>
  <c r="E64" i="1"/>
  <c r="C64" i="1"/>
  <c r="V63" i="1"/>
  <c r="U63" i="1"/>
  <c r="M63" i="1"/>
  <c r="H63" i="1"/>
  <c r="I63" i="1" s="1"/>
  <c r="G63" i="1"/>
  <c r="F63" i="1"/>
  <c r="J63" i="1" s="1"/>
  <c r="E63" i="1"/>
  <c r="C63" i="1"/>
  <c r="V62" i="1"/>
  <c r="U62" i="1"/>
  <c r="M62" i="1"/>
  <c r="H62" i="1"/>
  <c r="I62" i="1" s="1"/>
  <c r="G62" i="1"/>
  <c r="F62" i="1"/>
  <c r="J62" i="1" s="1"/>
  <c r="E62" i="1"/>
  <c r="C62" i="1"/>
  <c r="V61" i="1"/>
  <c r="U61" i="1"/>
  <c r="M61" i="1"/>
  <c r="H61" i="1"/>
  <c r="I61" i="1" s="1"/>
  <c r="G61" i="1"/>
  <c r="F61" i="1"/>
  <c r="J61" i="1" s="1"/>
  <c r="E61" i="1"/>
  <c r="C61" i="1"/>
  <c r="V60" i="1"/>
  <c r="U60" i="1"/>
  <c r="M60" i="1"/>
  <c r="H60" i="1"/>
  <c r="I60" i="1" s="1"/>
  <c r="G60" i="1"/>
  <c r="F60" i="1"/>
  <c r="J60" i="1" s="1"/>
  <c r="E60" i="1"/>
  <c r="C60" i="1"/>
  <c r="V59" i="1"/>
  <c r="U59" i="1"/>
  <c r="M59" i="1"/>
  <c r="H59" i="1"/>
  <c r="I59" i="1" s="1"/>
  <c r="G59" i="1"/>
  <c r="F59" i="1"/>
  <c r="J59" i="1" s="1"/>
  <c r="E59" i="1"/>
  <c r="C59" i="1"/>
  <c r="V58" i="1"/>
  <c r="U58" i="1"/>
  <c r="M58" i="1"/>
  <c r="H58" i="1"/>
  <c r="I58" i="1" s="1"/>
  <c r="G58" i="1"/>
  <c r="F58" i="1"/>
  <c r="J58" i="1" s="1"/>
  <c r="E58" i="1"/>
  <c r="C58" i="1"/>
  <c r="V57" i="1"/>
  <c r="U57" i="1"/>
  <c r="M57" i="1"/>
  <c r="H57" i="1"/>
  <c r="I57" i="1" s="1"/>
  <c r="G57" i="1"/>
  <c r="F57" i="1"/>
  <c r="J57" i="1" s="1"/>
  <c r="E57" i="1"/>
  <c r="C57" i="1"/>
  <c r="V56" i="1"/>
  <c r="U56" i="1"/>
  <c r="M56" i="1"/>
  <c r="H56" i="1"/>
  <c r="I56" i="1" s="1"/>
  <c r="G56" i="1"/>
  <c r="F56" i="1"/>
  <c r="J56" i="1" s="1"/>
  <c r="E56" i="1"/>
  <c r="C56" i="1"/>
  <c r="V55" i="1"/>
  <c r="U55" i="1"/>
  <c r="M55" i="1"/>
  <c r="H55" i="1"/>
  <c r="I55" i="1" s="1"/>
  <c r="G55" i="1"/>
  <c r="F55" i="1"/>
  <c r="J55" i="1" s="1"/>
  <c r="E55" i="1"/>
  <c r="C55" i="1"/>
  <c r="V54" i="1"/>
  <c r="U54" i="1"/>
  <c r="M54" i="1"/>
  <c r="H54" i="1"/>
  <c r="I54" i="1" s="1"/>
  <c r="G54" i="1"/>
  <c r="F54" i="1"/>
  <c r="J54" i="1" s="1"/>
  <c r="E54" i="1"/>
  <c r="C54" i="1"/>
  <c r="V53" i="1"/>
  <c r="U53" i="1"/>
  <c r="M53" i="1"/>
  <c r="H53" i="1"/>
  <c r="I53" i="1" s="1"/>
  <c r="G53" i="1"/>
  <c r="F53" i="1"/>
  <c r="J53" i="1" s="1"/>
  <c r="E53" i="1"/>
  <c r="C53" i="1"/>
  <c r="V52" i="1"/>
  <c r="U52" i="1"/>
  <c r="M52" i="1"/>
  <c r="H52" i="1"/>
  <c r="I52" i="1" s="1"/>
  <c r="G52" i="1"/>
  <c r="F52" i="1"/>
  <c r="J52" i="1" s="1"/>
  <c r="E52" i="1"/>
  <c r="C52" i="1"/>
  <c r="V51" i="1"/>
  <c r="U51" i="1"/>
  <c r="M51" i="1"/>
  <c r="H51" i="1"/>
  <c r="I51" i="1" s="1"/>
  <c r="G51" i="1"/>
  <c r="F51" i="1"/>
  <c r="J51" i="1" s="1"/>
  <c r="E51" i="1"/>
  <c r="C51" i="1"/>
  <c r="V50" i="1"/>
  <c r="U50" i="1"/>
  <c r="M50" i="1"/>
  <c r="H50" i="1"/>
  <c r="I50" i="1" s="1"/>
  <c r="G50" i="1"/>
  <c r="F50" i="1"/>
  <c r="J50" i="1" s="1"/>
  <c r="E50" i="1"/>
  <c r="C50" i="1"/>
  <c r="V49" i="1"/>
  <c r="U49" i="1"/>
  <c r="M49" i="1"/>
  <c r="H49" i="1"/>
  <c r="I49" i="1" s="1"/>
  <c r="G49" i="1"/>
  <c r="F49" i="1"/>
  <c r="J49" i="1" s="1"/>
  <c r="E49" i="1"/>
  <c r="C49" i="1"/>
  <c r="V48" i="1"/>
  <c r="U48" i="1"/>
  <c r="M48" i="1"/>
  <c r="H48" i="1"/>
  <c r="I48" i="1" s="1"/>
  <c r="G48" i="1"/>
  <c r="F48" i="1"/>
  <c r="J48" i="1" s="1"/>
  <c r="E48" i="1"/>
  <c r="C48" i="1"/>
  <c r="V47" i="1"/>
  <c r="U47" i="1"/>
  <c r="M47" i="1"/>
  <c r="H47" i="1"/>
  <c r="I47" i="1" s="1"/>
  <c r="G47" i="1"/>
  <c r="F47" i="1"/>
  <c r="J47" i="1" s="1"/>
  <c r="E47" i="1"/>
  <c r="C47" i="1"/>
  <c r="V46" i="1"/>
  <c r="U46" i="1"/>
  <c r="M46" i="1"/>
  <c r="H46" i="1"/>
  <c r="I46" i="1" s="1"/>
  <c r="G46" i="1"/>
  <c r="F46" i="1"/>
  <c r="J46" i="1" s="1"/>
  <c r="E46" i="1"/>
  <c r="C46" i="1"/>
  <c r="V45" i="1"/>
  <c r="U45" i="1"/>
  <c r="M45" i="1"/>
  <c r="H45" i="1"/>
  <c r="I45" i="1" s="1"/>
  <c r="G45" i="1"/>
  <c r="F45" i="1"/>
  <c r="J45" i="1" s="1"/>
  <c r="E45" i="1"/>
  <c r="C45" i="1"/>
  <c r="V44" i="1"/>
  <c r="U44" i="1"/>
  <c r="M44" i="1"/>
  <c r="H44" i="1"/>
  <c r="I44" i="1" s="1"/>
  <c r="G44" i="1"/>
  <c r="F44" i="1"/>
  <c r="J44" i="1" s="1"/>
  <c r="E44" i="1"/>
  <c r="C44" i="1"/>
  <c r="V43" i="1"/>
  <c r="U43" i="1"/>
  <c r="M43" i="1"/>
  <c r="H43" i="1"/>
  <c r="I43" i="1" s="1"/>
  <c r="G43" i="1"/>
  <c r="F43" i="1"/>
  <c r="J43" i="1" s="1"/>
  <c r="E43" i="1"/>
  <c r="C43" i="1"/>
  <c r="V42" i="1"/>
  <c r="U42" i="1"/>
  <c r="M42" i="1"/>
  <c r="H42" i="1"/>
  <c r="I42" i="1" s="1"/>
  <c r="G42" i="1"/>
  <c r="F42" i="1"/>
  <c r="J42" i="1" s="1"/>
  <c r="E42" i="1"/>
  <c r="C42" i="1"/>
  <c r="V41" i="1"/>
  <c r="U41" i="1"/>
  <c r="M41" i="1"/>
  <c r="H41" i="1"/>
  <c r="I41" i="1" s="1"/>
  <c r="G41" i="1"/>
  <c r="F41" i="1"/>
  <c r="J41" i="1" s="1"/>
  <c r="E41" i="1"/>
  <c r="C41" i="1"/>
  <c r="V40" i="1"/>
  <c r="U40" i="1"/>
  <c r="M40" i="1"/>
  <c r="H40" i="1"/>
  <c r="I40" i="1" s="1"/>
  <c r="G40" i="1"/>
  <c r="F40" i="1"/>
  <c r="J40" i="1" s="1"/>
  <c r="E40" i="1"/>
  <c r="C40" i="1"/>
  <c r="V39" i="1"/>
  <c r="U39" i="1"/>
  <c r="M39" i="1"/>
  <c r="H39" i="1"/>
  <c r="I39" i="1" s="1"/>
  <c r="G39" i="1"/>
  <c r="F39" i="1"/>
  <c r="J39" i="1" s="1"/>
  <c r="E39" i="1"/>
  <c r="C39" i="1"/>
  <c r="V38" i="1"/>
  <c r="U38" i="1"/>
  <c r="M38" i="1"/>
  <c r="H38" i="1"/>
  <c r="I38" i="1" s="1"/>
  <c r="G38" i="1"/>
  <c r="F38" i="1"/>
  <c r="J38" i="1" s="1"/>
  <c r="E38" i="1"/>
  <c r="C38" i="1"/>
  <c r="V37" i="1"/>
  <c r="U37" i="1"/>
  <c r="M37" i="1"/>
  <c r="H37" i="1"/>
  <c r="I37" i="1" s="1"/>
  <c r="G37" i="1"/>
  <c r="F37" i="1"/>
  <c r="J37" i="1" s="1"/>
  <c r="E37" i="1"/>
  <c r="C37" i="1"/>
  <c r="V36" i="1"/>
  <c r="U36" i="1"/>
  <c r="M36" i="1"/>
  <c r="H36" i="1"/>
  <c r="I36" i="1" s="1"/>
  <c r="G36" i="1"/>
  <c r="F36" i="1"/>
  <c r="J36" i="1" s="1"/>
  <c r="E36" i="1"/>
  <c r="C36" i="1"/>
  <c r="V35" i="1"/>
  <c r="U35" i="1"/>
  <c r="M35" i="1"/>
  <c r="H35" i="1"/>
  <c r="I35" i="1" s="1"/>
  <c r="G35" i="1"/>
  <c r="F35" i="1"/>
  <c r="J35" i="1" s="1"/>
  <c r="E35" i="1"/>
  <c r="C35" i="1"/>
  <c r="V34" i="1"/>
  <c r="U34" i="1"/>
  <c r="M34" i="1"/>
  <c r="H34" i="1"/>
  <c r="I34" i="1" s="1"/>
  <c r="G34" i="1"/>
  <c r="F34" i="1"/>
  <c r="J34" i="1" s="1"/>
  <c r="E34" i="1"/>
  <c r="C34" i="1"/>
  <c r="V33" i="1"/>
  <c r="U33" i="1"/>
  <c r="M33" i="1"/>
  <c r="H33" i="1"/>
  <c r="I33" i="1" s="1"/>
  <c r="G33" i="1"/>
  <c r="F33" i="1"/>
  <c r="J33" i="1" s="1"/>
  <c r="E33" i="1"/>
  <c r="C33" i="1"/>
  <c r="V32" i="1"/>
  <c r="U32" i="1"/>
  <c r="M32" i="1"/>
  <c r="H32" i="1"/>
  <c r="I32" i="1" s="1"/>
  <c r="G32" i="1"/>
  <c r="F32" i="1"/>
  <c r="J32" i="1" s="1"/>
  <c r="E32" i="1"/>
  <c r="C32" i="1"/>
  <c r="V31" i="1"/>
  <c r="U31" i="1"/>
  <c r="M31" i="1"/>
  <c r="H31" i="1"/>
  <c r="I31" i="1" s="1"/>
  <c r="G31" i="1"/>
  <c r="F31" i="1"/>
  <c r="J31" i="1" s="1"/>
  <c r="E31" i="1"/>
  <c r="C31" i="1"/>
  <c r="V30" i="1"/>
  <c r="U30" i="1"/>
  <c r="M30" i="1"/>
  <c r="H30" i="1"/>
  <c r="I30" i="1" s="1"/>
  <c r="G30" i="1"/>
  <c r="F30" i="1"/>
  <c r="J30" i="1" s="1"/>
  <c r="E30" i="1"/>
  <c r="C30" i="1"/>
  <c r="V29" i="1"/>
  <c r="U29" i="1"/>
  <c r="M29" i="1"/>
  <c r="H29" i="1"/>
  <c r="I29" i="1" s="1"/>
  <c r="G29" i="1"/>
  <c r="F29" i="1"/>
  <c r="J29" i="1" s="1"/>
  <c r="E29" i="1"/>
  <c r="C29" i="1"/>
  <c r="V28" i="1"/>
  <c r="U28" i="1"/>
  <c r="M28" i="1"/>
  <c r="H28" i="1"/>
  <c r="I28" i="1" s="1"/>
  <c r="G28" i="1"/>
  <c r="F28" i="1"/>
  <c r="J28" i="1" s="1"/>
  <c r="E28" i="1"/>
  <c r="C28" i="1"/>
  <c r="V27" i="1"/>
  <c r="U27" i="1"/>
  <c r="M27" i="1"/>
  <c r="H27" i="1"/>
  <c r="I27" i="1" s="1"/>
  <c r="G27" i="1"/>
  <c r="F27" i="1"/>
  <c r="J27" i="1" s="1"/>
  <c r="E27" i="1"/>
  <c r="C27" i="1"/>
  <c r="V26" i="1"/>
  <c r="U26" i="1"/>
  <c r="M26" i="1"/>
  <c r="H26" i="1"/>
  <c r="I26" i="1" s="1"/>
  <c r="G26" i="1"/>
  <c r="F26" i="1"/>
  <c r="J26" i="1" s="1"/>
  <c r="E26" i="1"/>
  <c r="C26" i="1"/>
  <c r="V25" i="1"/>
  <c r="U25" i="1"/>
  <c r="M25" i="1"/>
  <c r="H25" i="1"/>
  <c r="I25" i="1" s="1"/>
  <c r="G25" i="1"/>
  <c r="F25" i="1"/>
  <c r="J25" i="1" s="1"/>
  <c r="E25" i="1"/>
  <c r="C25" i="1"/>
  <c r="V24" i="1"/>
  <c r="U24" i="1"/>
  <c r="M24" i="1"/>
  <c r="H24" i="1"/>
  <c r="I24" i="1" s="1"/>
  <c r="G24" i="1"/>
  <c r="F24" i="1"/>
  <c r="J24" i="1" s="1"/>
  <c r="E24" i="1"/>
  <c r="C24" i="1"/>
  <c r="V23" i="1"/>
  <c r="U23" i="1"/>
  <c r="M23" i="1"/>
  <c r="H23" i="1"/>
  <c r="I23" i="1" s="1"/>
  <c r="G23" i="1"/>
  <c r="F23" i="1"/>
  <c r="J23" i="1" s="1"/>
  <c r="E23" i="1"/>
  <c r="C23" i="1"/>
  <c r="V22" i="1"/>
  <c r="U22" i="1"/>
  <c r="M22" i="1"/>
  <c r="H22" i="1"/>
  <c r="I22" i="1" s="1"/>
  <c r="G22" i="1"/>
  <c r="F22" i="1"/>
  <c r="J22" i="1" s="1"/>
  <c r="E22" i="1"/>
  <c r="C22" i="1"/>
  <c r="V21" i="1"/>
  <c r="U21" i="1"/>
  <c r="M21" i="1"/>
  <c r="H21" i="1"/>
  <c r="I21" i="1" s="1"/>
  <c r="G21" i="1"/>
  <c r="F21" i="1"/>
  <c r="J21" i="1" s="1"/>
  <c r="E21" i="1"/>
  <c r="C21" i="1"/>
  <c r="V20" i="1"/>
  <c r="U20" i="1"/>
  <c r="M20" i="1"/>
  <c r="H20" i="1"/>
  <c r="I20" i="1" s="1"/>
  <c r="G20" i="1"/>
  <c r="F20" i="1"/>
  <c r="J20" i="1" s="1"/>
  <c r="E20" i="1"/>
  <c r="C20" i="1"/>
  <c r="V19" i="1"/>
  <c r="U19" i="1"/>
  <c r="M19" i="1"/>
  <c r="H19" i="1"/>
  <c r="I19" i="1" s="1"/>
  <c r="G19" i="1"/>
  <c r="F19" i="1"/>
  <c r="J19" i="1" s="1"/>
  <c r="E19" i="1"/>
  <c r="C19" i="1"/>
  <c r="V18" i="1"/>
  <c r="U18" i="1"/>
  <c r="M18" i="1"/>
  <c r="H18" i="1"/>
  <c r="I18" i="1" s="1"/>
  <c r="G18" i="1"/>
  <c r="F18" i="1"/>
  <c r="J18" i="1" s="1"/>
  <c r="E18" i="1"/>
  <c r="C18" i="1"/>
  <c r="V17" i="1"/>
  <c r="U17" i="1"/>
  <c r="M17" i="1"/>
  <c r="H17" i="1"/>
  <c r="I17" i="1" s="1"/>
  <c r="G17" i="1"/>
  <c r="F17" i="1"/>
  <c r="J17" i="1" s="1"/>
  <c r="E17" i="1"/>
  <c r="C17" i="1"/>
  <c r="V16" i="1"/>
  <c r="U16" i="1"/>
  <c r="M16" i="1"/>
  <c r="H16" i="1"/>
  <c r="I16" i="1" s="1"/>
  <c r="G16" i="1"/>
  <c r="F16" i="1"/>
  <c r="J16" i="1" s="1"/>
  <c r="E16" i="1"/>
  <c r="C16" i="1"/>
  <c r="V15" i="1"/>
  <c r="U15" i="1"/>
  <c r="M15" i="1"/>
  <c r="H15" i="1"/>
  <c r="I15" i="1" s="1"/>
  <c r="G15" i="1"/>
  <c r="F15" i="1"/>
  <c r="J15" i="1" s="1"/>
  <c r="E15" i="1"/>
  <c r="C15" i="1"/>
  <c r="V14" i="1"/>
  <c r="U14" i="1"/>
  <c r="M14" i="1"/>
  <c r="H14" i="1"/>
  <c r="I14" i="1" s="1"/>
  <c r="G14" i="1"/>
  <c r="F14" i="1"/>
  <c r="J14" i="1" s="1"/>
  <c r="E14" i="1"/>
  <c r="C14" i="1"/>
  <c r="V13" i="1"/>
  <c r="U13" i="1"/>
  <c r="M13" i="1"/>
  <c r="H13" i="1"/>
  <c r="I13" i="1" s="1"/>
  <c r="G13" i="1"/>
  <c r="F13" i="1"/>
  <c r="J13" i="1" s="1"/>
  <c r="E13" i="1"/>
  <c r="C13" i="1"/>
  <c r="V12" i="1"/>
  <c r="U12" i="1"/>
  <c r="M12" i="1"/>
  <c r="H12" i="1"/>
  <c r="I12" i="1" s="1"/>
  <c r="G12" i="1"/>
  <c r="F12" i="1"/>
  <c r="J12" i="1" s="1"/>
  <c r="E12" i="1"/>
  <c r="C12" i="1"/>
  <c r="V11" i="1"/>
  <c r="U11" i="1"/>
  <c r="M11" i="1"/>
  <c r="H11" i="1"/>
  <c r="I11" i="1" s="1"/>
  <c r="G11" i="1"/>
  <c r="F11" i="1"/>
  <c r="J11" i="1" s="1"/>
  <c r="E11" i="1"/>
  <c r="C11" i="1"/>
  <c r="V10" i="1"/>
  <c r="U10" i="1"/>
  <c r="M10" i="1"/>
  <c r="H10" i="1"/>
  <c r="I10" i="1" s="1"/>
  <c r="G10" i="1"/>
  <c r="F10" i="1"/>
  <c r="J10" i="1" s="1"/>
  <c r="E10" i="1"/>
  <c r="C10" i="1"/>
  <c r="V9" i="1"/>
  <c r="U9" i="1"/>
  <c r="M9" i="1"/>
  <c r="H9" i="1"/>
  <c r="I9" i="1" s="1"/>
  <c r="G9" i="1"/>
  <c r="F9" i="1"/>
  <c r="J9" i="1" s="1"/>
  <c r="E9" i="1"/>
  <c r="C9" i="1"/>
  <c r="V8" i="1"/>
  <c r="U8" i="1"/>
  <c r="M8" i="1"/>
  <c r="H8" i="1"/>
  <c r="I8" i="1" s="1"/>
  <c r="G8" i="1"/>
  <c r="F8" i="1"/>
  <c r="J8" i="1" s="1"/>
  <c r="E8" i="1"/>
  <c r="C8" i="1"/>
  <c r="V7" i="1"/>
  <c r="U7" i="1"/>
  <c r="M7" i="1"/>
  <c r="H7" i="1"/>
  <c r="I7" i="1" s="1"/>
  <c r="G7" i="1"/>
  <c r="F7" i="1"/>
  <c r="J7" i="1" s="1"/>
  <c r="E7" i="1"/>
  <c r="C7" i="1"/>
  <c r="V6" i="1"/>
  <c r="U6" i="1"/>
  <c r="M6" i="1"/>
  <c r="H6" i="1"/>
  <c r="I6" i="1" s="1"/>
  <c r="G6" i="1"/>
  <c r="F6" i="1"/>
  <c r="J6" i="1" s="1"/>
  <c r="E6" i="1"/>
  <c r="C6" i="1"/>
  <c r="V5" i="1"/>
  <c r="U5" i="1"/>
  <c r="M5" i="1"/>
  <c r="H5" i="1"/>
  <c r="I5" i="1" s="1"/>
  <c r="G5" i="1"/>
  <c r="F5" i="1"/>
  <c r="J5" i="1" s="1"/>
  <c r="E5" i="1"/>
  <c r="C5" i="1"/>
  <c r="V4" i="1"/>
  <c r="U4" i="1"/>
  <c r="M4" i="1"/>
  <c r="H4" i="1"/>
  <c r="I4" i="1" s="1"/>
  <c r="G4" i="1"/>
  <c r="F4" i="1"/>
  <c r="J4" i="1" s="1"/>
  <c r="E4" i="1"/>
  <c r="C4" i="1"/>
  <c r="V3" i="1"/>
  <c r="U3" i="1"/>
  <c r="M3" i="1"/>
  <c r="H3" i="1"/>
  <c r="I3" i="1" s="1"/>
  <c r="G3" i="1"/>
  <c r="F3" i="1"/>
  <c r="J3" i="1" s="1"/>
  <c r="E3" i="1"/>
  <c r="C3" i="1"/>
  <c r="V2" i="1"/>
  <c r="U2" i="1"/>
  <c r="M2" i="1"/>
  <c r="H2" i="1"/>
  <c r="I2" i="1" s="1"/>
  <c r="G2" i="1"/>
  <c r="F2" i="1"/>
  <c r="J2" i="1" s="1"/>
  <c r="E2" i="1"/>
  <c r="C2" i="1"/>
  <c r="L122" i="1" l="1"/>
  <c r="L75" i="1"/>
  <c r="L4" i="1"/>
  <c r="L29" i="1"/>
  <c r="L120" i="1"/>
  <c r="L72" i="1"/>
  <c r="L16" i="1"/>
  <c r="L46" i="1"/>
  <c r="L24" i="1"/>
  <c r="L139" i="1"/>
  <c r="L176" i="1"/>
  <c r="L183" i="1"/>
  <c r="L187" i="1"/>
  <c r="L32" i="1"/>
  <c r="L69" i="1"/>
  <c r="L93" i="1"/>
  <c r="L124" i="1"/>
  <c r="L33" i="1"/>
  <c r="L48" i="1"/>
  <c r="L94" i="1"/>
  <c r="L116" i="1"/>
  <c r="L158" i="1"/>
  <c r="L193" i="1"/>
  <c r="L34" i="1"/>
  <c r="L78" i="1"/>
  <c r="L125" i="1"/>
  <c r="L141" i="1"/>
  <c r="L149" i="1"/>
  <c r="L49" i="1"/>
  <c r="L44" i="1"/>
  <c r="L126" i="1"/>
  <c r="L90" i="1"/>
  <c r="L127" i="1"/>
  <c r="L15" i="1"/>
  <c r="L84" i="1"/>
  <c r="L123" i="1"/>
  <c r="L25" i="1"/>
  <c r="L2" i="1"/>
  <c r="L9" i="1"/>
  <c r="L147" i="1"/>
  <c r="L64" i="1"/>
  <c r="L54" i="1"/>
  <c r="L184" i="1"/>
  <c r="L153" i="1"/>
  <c r="L165" i="1"/>
  <c r="L178" i="1"/>
  <c r="L6" i="1"/>
  <c r="L92" i="1"/>
  <c r="L96" i="1"/>
  <c r="L102" i="1"/>
  <c r="L103" i="1"/>
  <c r="L145" i="1"/>
  <c r="L148" i="1"/>
  <c r="L155" i="1"/>
  <c r="L171" i="1"/>
  <c r="L82" i="1"/>
  <c r="L13" i="1"/>
  <c r="L58" i="1"/>
  <c r="L62" i="1"/>
  <c r="L77" i="1"/>
  <c r="L97" i="1"/>
  <c r="L113" i="1"/>
  <c r="L133" i="1"/>
  <c r="L135" i="1"/>
  <c r="L140" i="1"/>
  <c r="L156" i="1"/>
  <c r="L18" i="1"/>
  <c r="L74" i="1"/>
  <c r="L11" i="1"/>
  <c r="L36" i="1"/>
  <c r="L57" i="1"/>
  <c r="L81" i="1"/>
  <c r="L35" i="1"/>
  <c r="L40" i="1"/>
  <c r="L61" i="1"/>
  <c r="L91" i="1"/>
  <c r="L67" i="1"/>
  <c r="L41" i="1"/>
  <c r="L79" i="1"/>
  <c r="L104" i="1"/>
  <c r="L146" i="1"/>
  <c r="L157" i="1"/>
  <c r="L167" i="1"/>
  <c r="L180" i="1"/>
  <c r="L51" i="1"/>
  <c r="L191" i="1"/>
  <c r="L19" i="1"/>
  <c r="L56" i="1"/>
  <c r="L59" i="1"/>
  <c r="L150" i="1"/>
  <c r="L151" i="1"/>
  <c r="L168" i="1"/>
  <c r="L42" i="1"/>
  <c r="L47" i="1"/>
  <c r="L60" i="1"/>
  <c r="L70" i="1"/>
  <c r="L85" i="1"/>
  <c r="L86" i="1"/>
  <c r="L95" i="1"/>
  <c r="L131" i="1"/>
  <c r="L142" i="1"/>
  <c r="L143" i="1"/>
  <c r="L169" i="1"/>
  <c r="L38" i="1"/>
  <c r="L173" i="1"/>
  <c r="L21" i="1"/>
  <c r="L22" i="1"/>
  <c r="L27" i="1"/>
  <c r="L28" i="1"/>
  <c r="L31" i="1"/>
  <c r="L52" i="1"/>
  <c r="L66" i="1"/>
  <c r="L76" i="1"/>
  <c r="L80" i="1"/>
  <c r="L152" i="1"/>
  <c r="L174" i="1"/>
  <c r="L175" i="1"/>
  <c r="L182" i="1"/>
  <c r="L5" i="1"/>
  <c r="L10" i="1"/>
  <c r="L26" i="1"/>
  <c r="L30" i="1"/>
  <c r="L55" i="1"/>
  <c r="L89" i="1"/>
  <c r="L137" i="1"/>
  <c r="L138" i="1"/>
  <c r="L43" i="1"/>
  <c r="L65" i="1"/>
  <c r="L192" i="1"/>
  <c r="L7" i="1"/>
  <c r="L12" i="1"/>
  <c r="L17" i="1"/>
  <c r="L23" i="1"/>
  <c r="L53" i="1"/>
  <c r="L71" i="1"/>
  <c r="L118" i="1"/>
  <c r="L144" i="1"/>
  <c r="L83" i="1"/>
  <c r="L20" i="1"/>
  <c r="L3" i="1"/>
  <c r="L14" i="1"/>
  <c r="L45" i="1"/>
  <c r="L63" i="1"/>
  <c r="L68" i="1"/>
  <c r="L114" i="1"/>
  <c r="L189" i="1"/>
  <c r="L121" i="1"/>
  <c r="L134" i="1"/>
  <c r="L162" i="1"/>
  <c r="L105" i="1"/>
  <c r="L111" i="1"/>
  <c r="L179" i="1"/>
  <c r="L186" i="1"/>
  <c r="L8" i="1"/>
  <c r="L101" i="1"/>
  <c r="L108" i="1"/>
  <c r="L160" i="1"/>
  <c r="L163" i="1"/>
  <c r="L172" i="1"/>
  <c r="L39" i="1"/>
  <c r="L98" i="1"/>
  <c r="L119" i="1"/>
  <c r="L129" i="1"/>
  <c r="L132" i="1"/>
  <c r="L166" i="1"/>
  <c r="L190" i="1"/>
  <c r="L87" i="1"/>
  <c r="L106" i="1"/>
  <c r="L109" i="1"/>
  <c r="L112" i="1"/>
  <c r="L115" i="1"/>
  <c r="L128" i="1"/>
  <c r="L177" i="1"/>
  <c r="L194" i="1"/>
  <c r="L37" i="1"/>
  <c r="L99" i="1"/>
  <c r="L136" i="1"/>
  <c r="L161" i="1"/>
  <c r="L164" i="1"/>
  <c r="L170" i="1"/>
  <c r="L73" i="1"/>
  <c r="L88" i="1"/>
  <c r="L117" i="1"/>
  <c r="L130" i="1"/>
  <c r="L154" i="1"/>
  <c r="L181" i="1"/>
  <c r="L188" i="1"/>
  <c r="L50" i="1"/>
  <c r="L100" i="1"/>
  <c r="L107" i="1"/>
  <c r="L110" i="1"/>
  <c r="L159" i="1"/>
  <c r="L185" i="1"/>
</calcChain>
</file>

<file path=xl/sharedStrings.xml><?xml version="1.0" encoding="utf-8"?>
<sst xmlns="http://schemas.openxmlformats.org/spreadsheetml/2006/main" count="4134" uniqueCount="1442">
  <si>
    <t>Number</t>
  </si>
  <si>
    <t>Symbol</t>
  </si>
  <si>
    <t>Symbol short</t>
  </si>
  <si>
    <t>CHN full name</t>
  </si>
  <si>
    <t>CHN full name simplified</t>
  </si>
  <si>
    <t>year code</t>
  </si>
  <si>
    <t>issuer short name</t>
  </si>
  <si>
    <t>issuer short name UP</t>
  </si>
  <si>
    <t>type code</t>
  </si>
  <si>
    <t>additional information</t>
  </si>
  <si>
    <t>EN short name</t>
  </si>
  <si>
    <t>Overlap Scenarios CHN</t>
  </si>
  <si>
    <t>Overlap Scenarios EN</t>
  </si>
  <si>
    <t>Bond Short Name (WIND)</t>
  </si>
  <si>
    <t xml:space="preserve">Green Bond Type </t>
  </si>
  <si>
    <t>Issuer Name</t>
  </si>
  <si>
    <t>Issue Year</t>
  </si>
  <si>
    <t>Dated Date</t>
  </si>
  <si>
    <t>Issue Amount
[Unit] (100M RMB)</t>
  </si>
  <si>
    <t>Initial Verifing Institution</t>
  </si>
  <si>
    <t>Reviewing Institution</t>
  </si>
  <si>
    <t>132100045.IB</t>
  </si>
  <si>
    <t>Scenario 3</t>
  </si>
  <si>
    <t>ZIJIN MINING 3.7100% B240427</t>
  </si>
  <si>
    <t>Green debt financing instruments</t>
  </si>
  <si>
    <t>Zijin Mining Group Company Limited</t>
  </si>
  <si>
    <t>Lianhe Equator</t>
  </si>
  <si>
    <t>CECEP Hundred</t>
  </si>
  <si>
    <t>132100122.IB</t>
  </si>
  <si>
    <t>Scenario 1;
Scenario 3</t>
  </si>
  <si>
    <t>ZHEJIANG ENERGY 3.0500% B240930</t>
  </si>
  <si>
    <t>ZHEJIANG PROVINCIAL ENERGY GROUP COMPANY LTD.</t>
  </si>
  <si>
    <t>China Chengxin Green Finance Technology</t>
  </si>
  <si>
    <t>132100151.IB</t>
  </si>
  <si>
    <t>Scenario 1</t>
  </si>
  <si>
    <t>Zhejiang Energy Gn003 (Blue Bond).</t>
  </si>
  <si>
    <t>132180001.IB</t>
  </si>
  <si>
    <t>CHINA YANTAI SALVAGE 3.50% B241122</t>
  </si>
  <si>
    <t>China Yantai Salvage</t>
  </si>
  <si>
    <t>132280042.IB</t>
  </si>
  <si>
    <t>CHINA YANTAI SALVAGE 3.38% B250428</t>
  </si>
  <si>
    <t>132280091.IB</t>
  </si>
  <si>
    <t>Scenario 4</t>
  </si>
  <si>
    <t>YANGZHOU TRANSPORTATION INDUSTRIAL GROUP 2.91% B250926</t>
  </si>
  <si>
    <t>Yangzhou Transportation Industrial Group Co.,Ltd.</t>
  </si>
  <si>
    <t>Ernst &amp; Young</t>
  </si>
  <si>
    <t>132000021.IB</t>
  </si>
  <si>
    <t>Scenario 2</t>
  </si>
  <si>
    <t>YLHDC 2.7800% B230528</t>
  </si>
  <si>
    <t>Yalong River Hydropower Development Company, Ltd.</t>
  </si>
  <si>
    <t>132100013.IB</t>
  </si>
  <si>
    <t>YLHDC 3.6500% B240209</t>
  </si>
  <si>
    <t>132100034.IB</t>
  </si>
  <si>
    <t>YLHDC 3.5000% B240414</t>
  </si>
  <si>
    <t>132280029.IB</t>
  </si>
  <si>
    <t>YLHDC 2.90% B250408</t>
  </si>
  <si>
    <t>132280049.IB</t>
  </si>
  <si>
    <t>YLHDC 2.72% B250520</t>
  </si>
  <si>
    <t>132280066.IB</t>
  </si>
  <si>
    <t>YLHDC 2.80% B250708</t>
  </si>
  <si>
    <t>132280063.IB</t>
  </si>
  <si>
    <t>XINHUA HYDROPOWER COMPANY LIMITED 3.48% B250701</t>
  </si>
  <si>
    <t>Xinhua Hydropower Company Limited</t>
  </si>
  <si>
    <t>102101248.IB</t>
  </si>
  <si>
    <t>Xiangcheng investment mtn002 (carbon neutral bond)</t>
  </si>
  <si>
    <t>Chengdu Xiangcheng Investment Group Co., Ltd</t>
  </si>
  <si>
    <t>102101181.IB</t>
  </si>
  <si>
    <t>WUXI COMMUNICATIONS INDUSTRY 3.5700% B240624</t>
  </si>
  <si>
    <t>Wuxi Communications Industry Group Co.,Ltd</t>
  </si>
  <si>
    <t>102101316.IB</t>
  </si>
  <si>
    <t>WUXI COMMUNICATIONS INDUSTRY mtn005's carbon</t>
  </si>
  <si>
    <t>012283367.IB</t>
  </si>
  <si>
    <t>WUXI COMMUNICATIONS INDUSTRY 1.900000% B230624</t>
  </si>
  <si>
    <t>131656048.IB</t>
  </si>
  <si>
    <t>WUHAN METRO 3.35% B311026</t>
  </si>
  <si>
    <t>WUHAN METRO GROUP CO.,LTD.</t>
  </si>
  <si>
    <t>Morningstar</t>
  </si>
  <si>
    <t>131781001.IB</t>
  </si>
  <si>
    <t>WUHAN METRO 4.78% B320725</t>
  </si>
  <si>
    <t>131900025.IB</t>
  </si>
  <si>
    <t>WUHAN METRO 3.9000% B341212</t>
  </si>
  <si>
    <t>132000031.IB</t>
  </si>
  <si>
    <t>WUHAN METRO 4.1000% B351016</t>
  </si>
  <si>
    <t>2180066.IB</t>
  </si>
  <si>
    <t>WUHAN METRO Extendable 4.23% B240308</t>
  </si>
  <si>
    <t>Green corporate bond</t>
  </si>
  <si>
    <t>102101367.IB</t>
  </si>
  <si>
    <t>WENZHOU TRANSPORTATION GROUP 3.5000% B230726</t>
  </si>
  <si>
    <t>Wenzhou Transportation Group Corp.</t>
  </si>
  <si>
    <t>131800018.IB</t>
  </si>
  <si>
    <t>CTG 4.0900% B231203</t>
  </si>
  <si>
    <t>China Three Gorges Corporation</t>
  </si>
  <si>
    <t>131900012.IB</t>
  </si>
  <si>
    <t>CTG 3.8500% B240705</t>
  </si>
  <si>
    <t>132100014.IB</t>
  </si>
  <si>
    <t>CTG 3.4500% B240209</t>
  </si>
  <si>
    <t>132100090.IB</t>
  </si>
  <si>
    <t>CTG 2.8500% B240813</t>
  </si>
  <si>
    <t>132100113.IB</t>
  </si>
  <si>
    <t>CTG 2.8800% B240917</t>
  </si>
  <si>
    <t>132100114.IB</t>
  </si>
  <si>
    <t>132100136.IB</t>
  </si>
  <si>
    <t>CTG 2.88% B241112</t>
  </si>
  <si>
    <t>132100139.IB</t>
  </si>
  <si>
    <t>Three Gorges Gn015 (carbon neutral bonds).</t>
  </si>
  <si>
    <t>132280011.IB</t>
  </si>
  <si>
    <t>CTG 2.35% B250221</t>
  </si>
  <si>
    <t>132280012.IB</t>
  </si>
  <si>
    <t>132280098.IB</t>
  </si>
  <si>
    <t>CTG 2.64% B270929</t>
  </si>
  <si>
    <t>132280106.IB</t>
  </si>
  <si>
    <t>CTG 2.59% B271104</t>
  </si>
  <si>
    <t>132280108.IB</t>
  </si>
  <si>
    <t>CTG 2.590000% B271104</t>
  </si>
  <si>
    <t>132280107.IB</t>
  </si>
  <si>
    <t>132280114.IB</t>
  </si>
  <si>
    <t>CTG 2.580000% B251130</t>
  </si>
  <si>
    <t>132280115.IB</t>
  </si>
  <si>
    <t>CTG 2.79% B271130</t>
  </si>
  <si>
    <t>132100011.IB</t>
  </si>
  <si>
    <t>CSG 3.4500% B240209</t>
  </si>
  <si>
    <t>China Southern Power Grid Co.,Ltd</t>
  </si>
  <si>
    <t>132100044.IB</t>
  </si>
  <si>
    <t>SICHUAN ENERGY INDUSTRY INVESTMENT GROUP 3.8200% B240427</t>
  </si>
  <si>
    <t>SICHUAN ENERGY INDUSTRY INVESTMENT GROUP CO.,LTD.</t>
  </si>
  <si>
    <t>132280004.IB</t>
  </si>
  <si>
    <t>SHUIFA 4.80% B250121</t>
  </si>
  <si>
    <t>Shuifa Group Co., Ltd.</t>
  </si>
  <si>
    <t>102101182.IB</t>
  </si>
  <si>
    <t>SHENZHEN METRO 3.7300% B260624</t>
  </si>
  <si>
    <t>Shenzhen Metro Group Co.,Ltd.</t>
  </si>
  <si>
    <t>102101755.IB</t>
  </si>
  <si>
    <t>SHENZHEN METRO 3.3000% B260831</t>
  </si>
  <si>
    <t>102103178.IB</t>
  </si>
  <si>
    <t>SHENZHEN METRO 2.98% B241206</t>
  </si>
  <si>
    <t>102103239.IB</t>
  </si>
  <si>
    <t>SHENZHEN METRO 2.70% B241213</t>
  </si>
  <si>
    <t>132000017.IB</t>
  </si>
  <si>
    <t>SHENYANG METRO 4.5100% B300424</t>
  </si>
  <si>
    <t>Shenyang Metro Group Co.,Ltd.</t>
  </si>
  <si>
    <t>132000029.IB</t>
  </si>
  <si>
    <t>SHENYANG METRO 4.5000% B250917</t>
  </si>
  <si>
    <t>132100028.IB</t>
  </si>
  <si>
    <t>SHENYANG METRO 4.7800% B240408</t>
  </si>
  <si>
    <t>132100157.IB</t>
  </si>
  <si>
    <t>Shenyang Metro Gn002.</t>
  </si>
  <si>
    <t>102101436.IB</t>
  </si>
  <si>
    <t>SHENERGY 3.0900% B240730</t>
  </si>
  <si>
    <t>Shenergy Company Limited</t>
  </si>
  <si>
    <t>102280642.IB</t>
  </si>
  <si>
    <t>SHENERGY 3% B250328</t>
  </si>
  <si>
    <t>132280060.IB</t>
  </si>
  <si>
    <t>SHANDONG HI-SPEED GROUP 2.95% B250629</t>
  </si>
  <si>
    <t>SHANDONG HI-SPEED GROUP CO., LTD</t>
  </si>
  <si>
    <t>102282463.IB</t>
  </si>
  <si>
    <t>SDDI 2.73% B271104</t>
  </si>
  <si>
    <t>Shandong Development&amp;Investment Holding Group Co.,Ltd</t>
  </si>
  <si>
    <t>102101435.IB</t>
  </si>
  <si>
    <t>SHENZHEN ENERGY 3.3900% B260730</t>
  </si>
  <si>
    <t>Shenzhen Energy Group Co., Ltd.</t>
  </si>
  <si>
    <t>132100082.IB</t>
  </si>
  <si>
    <t>Financing Gn001 view tariff.</t>
  </si>
  <si>
    <t>CPI Ronghe Financial Leasing Co.,LTD</t>
  </si>
  <si>
    <t>132100138.IB</t>
  </si>
  <si>
    <t>RHZL 3.39% B241115</t>
  </si>
  <si>
    <t>132280016.IB</t>
  </si>
  <si>
    <t>RHZL 3.10% B250225</t>
  </si>
  <si>
    <t>132280048.IB</t>
  </si>
  <si>
    <t>RHZL 3.10% B250518</t>
  </si>
  <si>
    <t>012284162.IB</t>
  </si>
  <si>
    <t>RHZL 2.460000% B230901</t>
  </si>
  <si>
    <t>012284219.IB</t>
  </si>
  <si>
    <t>RHZL 2.560000% B230901</t>
  </si>
  <si>
    <t>132380008.IB</t>
  </si>
  <si>
    <t>RHZL 3.210000% B250221</t>
  </si>
  <si>
    <t>012380681.IB</t>
  </si>
  <si>
    <t>RHZL 2.420000% B230428</t>
  </si>
  <si>
    <t>012380694.IB</t>
  </si>
  <si>
    <t>RHZL 2.410000% B230512</t>
  </si>
  <si>
    <t>132380019.IB</t>
  </si>
  <si>
    <t>RHZL 3.3200% B260317</t>
  </si>
  <si>
    <t>012381167.IB</t>
  </si>
  <si>
    <t>RHZL 2.470000% B230811</t>
  </si>
  <si>
    <t>102101134.IB</t>
  </si>
  <si>
    <t>QUANZHOU TRANSPORTATION GROUP 3.5800% B240618</t>
  </si>
  <si>
    <t>Quanzhou Transportation Development Group Co., Ltd.</t>
  </si>
  <si>
    <t>102101118.IB</t>
  </si>
  <si>
    <t>QINGDAO METRO 3.5800% B260617</t>
  </si>
  <si>
    <t>Qingdao Metro Group Co.,Ltd</t>
  </si>
  <si>
    <t>102102078.IB</t>
  </si>
  <si>
    <t>QINGDAO CHENGTOU NEW ENERGY INVESTMENT 3.9700% B261020</t>
  </si>
  <si>
    <t>Qingdao Chengtou New Energy Investment Co., Ltd.</t>
  </si>
  <si>
    <t>2328003.IB</t>
  </si>
  <si>
    <t>PSBC 2.79% B260327</t>
  </si>
  <si>
    <t>Green financial bond</t>
  </si>
  <si>
    <t>Postal Savings Bank of China Co.,Ltd.</t>
  </si>
  <si>
    <t>132280041.IB</t>
  </si>
  <si>
    <t>PETROCHINA 2.26% B250428</t>
  </si>
  <si>
    <t>Petrochina Company Limited</t>
  </si>
  <si>
    <t>132100152.IB</t>
  </si>
  <si>
    <t>NUPC 3.82% B241119</t>
  </si>
  <si>
    <t>North United Power Corporation</t>
  </si>
  <si>
    <t>132000022.IB</t>
  </si>
  <si>
    <t>NINGBO RAIL TRANSIT GROUP 3.6800% B230618</t>
  </si>
  <si>
    <t>Ningbo Rail Transit Group Co., Ltd</t>
  </si>
  <si>
    <t>132100063.IB</t>
  </si>
  <si>
    <t>NINGBO RAIL TRANSIT GROUP 3.7900% B240617</t>
  </si>
  <si>
    <t>102101230.IB</t>
  </si>
  <si>
    <t>SHNE 3.3500% B240629</t>
  </si>
  <si>
    <t>National Energy Group New Energy Co., Ltd</t>
  </si>
  <si>
    <t>132100088.IB</t>
  </si>
  <si>
    <t>SHNE 3.1000% B240812</t>
  </si>
  <si>
    <t>102102307.IB</t>
  </si>
  <si>
    <t>National Energy Jiangsu Mtn001 (Carbon Neutral Bond).</t>
  </si>
  <si>
    <t>National Energy Group Jiangsu Electric Power Co., Ltd</t>
  </si>
  <si>
    <t>102103113.IB</t>
  </si>
  <si>
    <t>Guoneng Xinneng Mtn002 (Green).</t>
  </si>
  <si>
    <t>132280015.IB</t>
  </si>
  <si>
    <t>SHNE 2.73% B250224</t>
  </si>
  <si>
    <t>132280087.IB</t>
  </si>
  <si>
    <t>NATIONAL ENERGY GROUP NEW ENERGY 2.47% B250919</t>
  </si>
  <si>
    <t>131900006.IB</t>
  </si>
  <si>
    <t>NANJING METRO GROUP 4.1800% B240314</t>
  </si>
  <si>
    <t>Nanjing Metro Group Co.,Ltd</t>
  </si>
  <si>
    <t>132100040.IB</t>
  </si>
  <si>
    <t>NANJING METRO 3.4800% B240426</t>
  </si>
  <si>
    <t>132100126.IB</t>
  </si>
  <si>
    <t>NANJING METRO 3.1000% B241018</t>
  </si>
  <si>
    <t>132280077.IB</t>
  </si>
  <si>
    <t>NANCHANG METRO 1.50% B230515</t>
  </si>
  <si>
    <t>Nanchang Railway Group Co.,Ltd</t>
  </si>
  <si>
    <t>132280099.IB</t>
  </si>
  <si>
    <t>NANCHANG METRO 1.85% B230705</t>
  </si>
  <si>
    <t>132280117.IB</t>
  </si>
  <si>
    <t>NANCHANG METRO 2.470000% B230903</t>
  </si>
  <si>
    <t>102380053.IB</t>
  </si>
  <si>
    <t>NANCHANG METRO 3.560000% B260112</t>
  </si>
  <si>
    <t>132100003.IB</t>
  </si>
  <si>
    <t>LUNENG NEW ENERGY (GROUP) 4.1000% B260127</t>
  </si>
  <si>
    <t>Luneng New Energy (Group) Co., Ltd</t>
  </si>
  <si>
    <t>132100085.IB</t>
  </si>
  <si>
    <t>LONGYUAN POWER 3.0500% B240804</t>
  </si>
  <si>
    <t>China Longyuan Power Group Corporation Limited</t>
  </si>
  <si>
    <t>132100159.IB</t>
  </si>
  <si>
    <t>LONGYUAN POWER 2.70% B241202</t>
  </si>
  <si>
    <t>132280047.IB</t>
  </si>
  <si>
    <t>LONGYUAN POWER 2.650000% B250512</t>
  </si>
  <si>
    <t>102101465.IB</t>
  </si>
  <si>
    <t>KRTG 4.30% B240805</t>
  </si>
  <si>
    <t>Kunming Rail Transit Group Co.,Ltd.</t>
  </si>
  <si>
    <t>102101752.IB</t>
  </si>
  <si>
    <t>KRTG 4.0900% B240831</t>
  </si>
  <si>
    <t>102180029.IB</t>
  </si>
  <si>
    <t>Kunming Rail Mtn003 (Green).</t>
  </si>
  <si>
    <t>102103149.IB</t>
  </si>
  <si>
    <t>KRTG 4.20% B241201</t>
  </si>
  <si>
    <t>012283955.IB</t>
  </si>
  <si>
    <t>KRTG 3.10% B230515</t>
  </si>
  <si>
    <t>132000001.IB</t>
  </si>
  <si>
    <t>JIANGSU COMMUNICATION 3.7400% B250120</t>
  </si>
  <si>
    <t>Jiangsu Communications Holding Co.,Ltd</t>
  </si>
  <si>
    <t>012381086.IB</t>
  </si>
  <si>
    <t>JEP 2.60% B230916</t>
  </si>
  <si>
    <t>Jilin Electric Power Co.,Ltd.</t>
  </si>
  <si>
    <t>132100076.IB</t>
  </si>
  <si>
    <t>BJCE 3.2300% B230719</t>
  </si>
  <si>
    <t>Beijing Jingneng Clean Energy Co., Limited</t>
  </si>
  <si>
    <t>132100167.IB</t>
  </si>
  <si>
    <t>BJCE 3.30% B241220</t>
  </si>
  <si>
    <t>132380013.IB</t>
  </si>
  <si>
    <t>Scenario 1
Scenario 3</t>
  </si>
  <si>
    <t>JINNENG HOLDING POWER GROUP 3.600000% B250306</t>
  </si>
  <si>
    <t>JINNENG HOLDING POWER GROUP CO.,LTD</t>
  </si>
  <si>
    <t>132380014.IB</t>
  </si>
  <si>
    <t>JINNENG HOLDING POWER GROUP 4.150000% B260306</t>
  </si>
  <si>
    <t>2228036.IB</t>
  </si>
  <si>
    <t>ICBC 2.6% B250610</t>
  </si>
  <si>
    <t>Industrial and Commercial Bank of China Limited</t>
  </si>
  <si>
    <t>132100102.IB</t>
  </si>
  <si>
    <r>
      <rPr>
        <sz val="10"/>
        <rFont val="Arial"/>
        <family val="2"/>
      </rPr>
      <t>tiancheng Leasinggn002</t>
    </r>
    <r>
      <rPr>
        <sz val="10"/>
        <rFont val="Arial"/>
        <family val="2"/>
      </rPr>
      <t xml:space="preserve"> carbon and debt rides.</t>
    </r>
  </si>
  <si>
    <t>Huaneng Tiancheng Financial Leasing Co.,Ltd.</t>
  </si>
  <si>
    <t>132280054.IB</t>
  </si>
  <si>
    <t>Scenario 1; Scenario 3;
Scenario 4</t>
  </si>
  <si>
    <t>HUANENG TIANCHENG LEASING 3.1% B250610</t>
  </si>
  <si>
    <t>132280103.IB</t>
  </si>
  <si>
    <t>HUANENG TIANCHENG LEASING 2.740000% B251028</t>
  </si>
  <si>
    <t>102103332.IB</t>
  </si>
  <si>
    <t>HUANENG POWER 2.95% B241227</t>
  </si>
  <si>
    <t>Huaneng Power International Energy Development Co.,Ltd.</t>
  </si>
  <si>
    <t>102280953.IB</t>
  </si>
  <si>
    <t>HUANENG POWER 2.92% B250426</t>
  </si>
  <si>
    <t>132280064.IB</t>
  </si>
  <si>
    <t>HHP 3.18% B250706</t>
  </si>
  <si>
    <t>Huaneng Lancang River Hydropower Inc.</t>
  </si>
  <si>
    <t>132280073.IB</t>
  </si>
  <si>
    <t>HHP 2.84% B250809</t>
  </si>
  <si>
    <t>132380001.IB</t>
  </si>
  <si>
    <t>HHP 2.28% B230407</t>
  </si>
  <si>
    <t>132380002.IB</t>
  </si>
  <si>
    <t>HHP 2.150000% B230414</t>
  </si>
  <si>
    <t>132380004.IB</t>
  </si>
  <si>
    <t>HHP 2.150000% B230421</t>
  </si>
  <si>
    <t>132380007.IB</t>
  </si>
  <si>
    <t>HHP 2.15% B230602</t>
  </si>
  <si>
    <t>132380010.IB</t>
  </si>
  <si>
    <t>HHP 2.250000% B230602</t>
  </si>
  <si>
    <t>132100066.IB</t>
  </si>
  <si>
    <t>HUADIAN FUXIN ENERGY CORPORATION LIMITED 3.0500% B230625</t>
  </si>
  <si>
    <t>Fujian Huadian Furui Energy Development Co.,Ltd.</t>
  </si>
  <si>
    <t>132100116.IB</t>
  </si>
  <si>
    <t>FUJIAN HUADIAN FURUI ENERGY DEVELOPMENT 3.6500% B240924</t>
  </si>
  <si>
    <t>132100118.IB</t>
  </si>
  <si>
    <t>FUJIAN HUADIAN FURUI ENERGY DEVELOPMENT 3.8500% B240928</t>
  </si>
  <si>
    <t>132100120.IB</t>
  </si>
  <si>
    <t>FUJIAN HUADIAN FURUI ENERGY DEVELOPMENT 3.8800% B240928</t>
  </si>
  <si>
    <t>132100133.IB</t>
  </si>
  <si>
    <t>Furui Energy Gn004 (carbon neutral bond).</t>
  </si>
  <si>
    <t>132100012.IB</t>
  </si>
  <si>
    <t>HPI 3.4500% B240209</t>
  </si>
  <si>
    <t>Huaneng Power International,Inc.</t>
  </si>
  <si>
    <t>132100035.IB</t>
  </si>
  <si>
    <t>HPI 3.3500% B240416</t>
  </si>
  <si>
    <t>102280045.IB</t>
  </si>
  <si>
    <t>HEGC 2.83% B250110</t>
  </si>
  <si>
    <t>Hubei Energy Group Co.,Ltd</t>
  </si>
  <si>
    <t>102280545.IB</t>
  </si>
  <si>
    <t>HEGC 2.75% B250317</t>
  </si>
  <si>
    <t>132100098.IB</t>
  </si>
  <si>
    <t>HDPI 3.0600% B240830</t>
  </si>
  <si>
    <t>Huadian Power International Corporation Limited</t>
  </si>
  <si>
    <t>132280006.IB</t>
  </si>
  <si>
    <t>SDITC Gn001 (carbon neutral bond).</t>
  </si>
  <si>
    <t>JIANGSU GUOXIN GROUP LIMITED</t>
  </si>
  <si>
    <t>132380022.IB</t>
  </si>
  <si>
    <t>GREE 2.290000% B231025</t>
  </si>
  <si>
    <t>Gree Electric Appliances,Inc.of Zhuhai</t>
  </si>
  <si>
    <t>012284029.IB</t>
  </si>
  <si>
    <t>GEMENG INTERNATIONAL ENERGY 3.70% B230820</t>
  </si>
  <si>
    <t>Gemeng International Energy Co.,Ltd</t>
  </si>
  <si>
    <t>132100020.IB</t>
  </si>
  <si>
    <t>GDPD 3.4500% B240325</t>
  </si>
  <si>
    <t>GD Power Development Co.,Ltd</t>
  </si>
  <si>
    <t>132100050.IB</t>
  </si>
  <si>
    <t>GDPD 3.4000% B240510</t>
  </si>
  <si>
    <t>132100096.IB</t>
  </si>
  <si>
    <t xml:space="preserve">Guodian Gn003  carbon and Debt </t>
  </si>
  <si>
    <t>132100109.IB</t>
  </si>
  <si>
    <t>GDPD 3.4000% B260916</t>
  </si>
  <si>
    <t>132100108.IB</t>
  </si>
  <si>
    <t>GDPD 3.0500% B240916</t>
  </si>
  <si>
    <t>132280035.IB</t>
  </si>
  <si>
    <t>GDPD 2.70% B250421</t>
  </si>
  <si>
    <t>132280036.IB</t>
  </si>
  <si>
    <t>GDPD 3.25% B270421</t>
  </si>
  <si>
    <t>132280056.IB</t>
  </si>
  <si>
    <t>FUZHOU METRO 3.00% B250617</t>
  </si>
  <si>
    <t>Fuzhou Metro Holdings Limited</t>
  </si>
  <si>
    <t>132280080.IB</t>
  </si>
  <si>
    <t>FUZHOU METRO 2.74% B250905</t>
  </si>
  <si>
    <t>132380017.IB</t>
  </si>
  <si>
    <t>FUZHOU METRO 3.20% B260317</t>
  </si>
  <si>
    <t>012381152.IB</t>
  </si>
  <si>
    <t>GUANGDONG ENERGY FINANCIAL LEASING 2.470000% B231218</t>
  </si>
  <si>
    <t>Guangdong Energy Financial Leasing Co., Ltd</t>
  </si>
  <si>
    <t>132100070.IB</t>
  </si>
  <si>
    <t>YEIG 6.2000% B240630</t>
  </si>
  <si>
    <t>Yunnan Provincial Energy Investment Group Co.,Ltd.</t>
  </si>
  <si>
    <t>132100150.IB</t>
  </si>
  <si>
    <t>ENERGY CHINA 3.33% B241118</t>
  </si>
  <si>
    <t>China Energy Engineering Corporation Limited</t>
  </si>
  <si>
    <t>132100087.IB</t>
  </si>
  <si>
    <t>GDEPDC 3.1200% B240806</t>
  </si>
  <si>
    <t>Guangdong Electric Power Development Company</t>
  </si>
  <si>
    <t>102282579.IB</t>
  </si>
  <si>
    <t>POWERCHINA 4.3% B251125</t>
  </si>
  <si>
    <t>huadong engineering corporation limited</t>
  </si>
  <si>
    <t>102103318.IB</t>
  </si>
  <si>
    <t>DEC 3.00% B241223</t>
  </si>
  <si>
    <t>Dongfang Electric Corporation</t>
  </si>
  <si>
    <t>132100080.IB</t>
  </si>
  <si>
    <t>CDCRPCL 3.0000% B240926</t>
  </si>
  <si>
    <t>China Datang Corporation Renewable Power Co.,Limited</t>
  </si>
  <si>
    <t>132100086.IB</t>
  </si>
  <si>
    <t>DATANG POWER 2.8000% B240804</t>
  </si>
  <si>
    <t>Datang International Power Generation Co.,Ltd.</t>
  </si>
  <si>
    <t>132100097.IB</t>
  </si>
  <si>
    <t>Datang Power Generation Gn002  carbon and Debt Mobilization</t>
  </si>
  <si>
    <t>082280213.IB</t>
  </si>
  <si>
    <t>DATANG FINANCING&amp;LEASE22-1 ABN A1 B220531</t>
  </si>
  <si>
    <t>Green ABN</t>
  </si>
  <si>
    <t>Datang Financial Leasing Co.,Ltd.</t>
  </si>
  <si>
    <t>132000025.IB</t>
  </si>
  <si>
    <t>DHPG 4.3300% B230803</t>
  </si>
  <si>
    <t>Datang Henan Power Generation Co.,Ltd</t>
  </si>
  <si>
    <t>132100155.IB</t>
  </si>
  <si>
    <t>Huarun Leasing Gn001 (Carbon Neutral Bond).</t>
  </si>
  <si>
    <t>China Resources Financial Leasing Co., Ltd.</t>
  </si>
  <si>
    <t>132280081.IB</t>
  </si>
  <si>
    <t>CNFL 2.67% B250905</t>
  </si>
  <si>
    <t>Cnnc Financial Leasing Co.,Ltd.</t>
  </si>
  <si>
    <t>132280052.IB</t>
  </si>
  <si>
    <t>CIMC 2.60% B250601</t>
  </si>
  <si>
    <t>China International Marine Containers (Group) Co., Ltd</t>
  </si>
  <si>
    <t>131900019.IB</t>
  </si>
  <si>
    <t>CRT 4.0900% B240920</t>
  </si>
  <si>
    <t>Chongqing Rail Transit (Group) Co.,Ltd.</t>
  </si>
  <si>
    <t>132000004.IB</t>
  </si>
  <si>
    <t>CRT 3.4900% B250227</t>
  </si>
  <si>
    <t>132000012.IB</t>
  </si>
  <si>
    <t>CRT 3.5300% B250325</t>
  </si>
  <si>
    <t>132100015.IB</t>
  </si>
  <si>
    <t>CRT 3.7900% B240309</t>
  </si>
  <si>
    <t>132100017.IB</t>
  </si>
  <si>
    <t>CRT 3.7700% B240315</t>
  </si>
  <si>
    <t>132100052.IB</t>
  </si>
  <si>
    <t>CRT 3.8900% B260511</t>
  </si>
  <si>
    <t>132100057.IB</t>
  </si>
  <si>
    <t>CRT 3.8000% B260531</t>
  </si>
  <si>
    <t>132100084.IB</t>
  </si>
  <si>
    <t>CRT 3.5300% B260728</t>
  </si>
  <si>
    <t>132100156.IB</t>
  </si>
  <si>
    <t>Chongqing Rail Transit Gn006 (Carbon Neutral Bond).</t>
  </si>
  <si>
    <t>132280007.IB</t>
  </si>
  <si>
    <t>CRT 3.37% B270128</t>
  </si>
  <si>
    <t>132280085.IB</t>
  </si>
  <si>
    <t>CRT 3.10% B270915</t>
  </si>
  <si>
    <t>132280109.IB</t>
  </si>
  <si>
    <t>CRT 3.45% B271114</t>
  </si>
  <si>
    <t>102281883.IB</t>
  </si>
  <si>
    <t>CHINT 3.6% B250823</t>
  </si>
  <si>
    <t>Chint Group</t>
  </si>
  <si>
    <t>102100964.IB</t>
  </si>
  <si>
    <t>CHINA THREE GORGES RENEWABLES (GROUP) 3.4500% B240511</t>
  </si>
  <si>
    <t>China Three Gorges Renewables (Group) Co.,Ltd.</t>
  </si>
  <si>
    <t>132100111.IB</t>
  </si>
  <si>
    <t>THREE GORGES FINANCIAL LEASING 3.3000% B240917</t>
  </si>
  <si>
    <t>Three Gorges Financial Leasing Co., Ltd.</t>
  </si>
  <si>
    <t>102280300.IB</t>
  </si>
  <si>
    <t>CTGR 2.65% B250221</t>
  </si>
  <si>
    <t>102281065.IB</t>
  </si>
  <si>
    <t>CTGR 2.75% B250510</t>
  </si>
  <si>
    <t>082101475.IB</t>
  </si>
  <si>
    <t>CHINA THREE GORGES RENEWABLES (GROUP)21-2 ABN A1 B241120</t>
  </si>
  <si>
    <t>132100129.IB</t>
  </si>
  <si>
    <t>CHINA POWER INTERNATIONAL DEVELOPMENT 3.3900% B241022</t>
  </si>
  <si>
    <t>China Power International Development Limited</t>
  </si>
  <si>
    <t>131800019.IB</t>
  </si>
  <si>
    <t>METRO 4.1700% B231206</t>
  </si>
  <si>
    <t>Chengdu Rail Transit Group Co.,Ltd</t>
  </si>
  <si>
    <t>131900005.IB</t>
  </si>
  <si>
    <t>METRO 4.4000% B240306</t>
  </si>
  <si>
    <t>132000002.IB</t>
  </si>
  <si>
    <t>CHENGDU RAIL TRANSIT GROUP 3.4500% B250221</t>
  </si>
  <si>
    <t>132000026.IB</t>
  </si>
  <si>
    <t>CHENGDU RAIL TRANSIT GROUP 4.0000% B250821</t>
  </si>
  <si>
    <t>102103079.IB</t>
  </si>
  <si>
    <t>CHENGDU RAIL TRANSIT GROUP 3.38% B241124</t>
  </si>
  <si>
    <t>102280517.IB</t>
  </si>
  <si>
    <t>CHENGDU RAIL TRANSIT GROUP 3.97% B270315</t>
  </si>
  <si>
    <t>102281246.IB</t>
  </si>
  <si>
    <t>CHENGDU RAIL TRANSIT GROUP 3.28% B270613</t>
  </si>
  <si>
    <t>102282534.IB</t>
  </si>
  <si>
    <t>CHENGDU RAIL TRANSIT GROUP 3.44% B271117</t>
  </si>
  <si>
    <t>132100059.IB</t>
  </si>
  <si>
    <t>CHANGZHOU METRO 3.6800% B240611</t>
  </si>
  <si>
    <t>Changzhou Rail Transit Development Co,.Ltd</t>
  </si>
  <si>
    <t>132280014.IB</t>
  </si>
  <si>
    <t>CHALCO 2.68% B250223</t>
  </si>
  <si>
    <t>Aluminum Corporation of China Limited</t>
  </si>
  <si>
    <t>132000034.IB</t>
  </si>
  <si>
    <t>CGN WIND ENERGY 4.2700% B231026</t>
  </si>
  <si>
    <t>CGN Wind Energy Limited</t>
  </si>
  <si>
    <t>132280090.IB</t>
  </si>
  <si>
    <t>CGN WIND ENERGY 2.38% B250922</t>
  </si>
  <si>
    <t>132280086.IB</t>
  </si>
  <si>
    <t>CGN WIND ENERGY 2.37% B250916</t>
  </si>
  <si>
    <t>132280101.IB</t>
  </si>
  <si>
    <t>CGN WIND ENERGY 2.36% B251014</t>
  </si>
  <si>
    <t>132280110.IB</t>
  </si>
  <si>
    <t>CGN WIND ENERGY 2.67% B251117</t>
  </si>
  <si>
    <t>132100053.IB</t>
  </si>
  <si>
    <t>CGN 4.0200% B240510</t>
  </si>
  <si>
    <t>CGN International Finance Leasing Co., Ltd.</t>
  </si>
  <si>
    <t>132100135.IB</t>
  </si>
  <si>
    <t>CGN rent Gn002 (carbon neutral bond).</t>
  </si>
  <si>
    <t>102380767.IB</t>
  </si>
  <si>
    <t>CGN 3.350000% B260331</t>
  </si>
  <si>
    <t>132280119.IB</t>
  </si>
  <si>
    <t>CATL 2.900000% B271214</t>
  </si>
  <si>
    <t>Contemporary Amperex Technology Co., Ltd.</t>
  </si>
  <si>
    <t>132100073.IB</t>
  </si>
  <si>
    <t>Beijing Energy Gn001 porting carbon and debt.</t>
  </si>
  <si>
    <t>Beijing Energy Holding Co.,Ltd.</t>
  </si>
  <si>
    <t>2228052.IB</t>
  </si>
  <si>
    <t>AGRICULTURAL BANK OF CHINA 2.40% B251024</t>
  </si>
  <si>
    <t>Agricultural Bank of China Limited</t>
  </si>
  <si>
    <t>2228053.IB</t>
  </si>
  <si>
    <t>AGRICULTURAL BANK OF CHINA 2.80% B271024</t>
  </si>
  <si>
    <t>Source:Wind</t>
  </si>
  <si>
    <r>
      <rPr>
        <sz val="10"/>
        <rFont val="宋体"/>
        <family val="3"/>
        <charset val="134"/>
      </rPr>
      <t>类别</t>
    </r>
  </si>
  <si>
    <t>Ticker full name</t>
  </si>
  <si>
    <r>
      <rPr>
        <sz val="10"/>
        <rFont val="宋体"/>
        <family val="3"/>
        <charset val="134"/>
      </rPr>
      <t>碳中和债</t>
    </r>
  </si>
  <si>
    <t>21紫金矿业GN001(碳中和债)</t>
  </si>
  <si>
    <t>Carbon Neutral Bond</t>
  </si>
  <si>
    <t>21浙能源GN002(碳中和债)</t>
  </si>
  <si>
    <t>22扬州交通GN001(碳中和债)</t>
  </si>
  <si>
    <t>21雅砻江GN002(碳中和债)</t>
  </si>
  <si>
    <t>22雅砻江GN001(碳中和债)</t>
  </si>
  <si>
    <t>22雅砻江GN002(碳中和债)</t>
  </si>
  <si>
    <t>22雅砻江GN003(碳中和债)</t>
  </si>
  <si>
    <t>21香城投资MTN002(碳中和债)</t>
  </si>
  <si>
    <t>21锡交通MTN003(碳中和债)</t>
  </si>
  <si>
    <t>21锡交通MTN005(碳中和债)</t>
  </si>
  <si>
    <t>21温州交运MTN001(碳中和债)</t>
  </si>
  <si>
    <t>21三峡GN010(碳中和债)</t>
  </si>
  <si>
    <t>21三峡GN013(碳中和债)</t>
  </si>
  <si>
    <t>21三峡GN012(碳中和债)</t>
  </si>
  <si>
    <t>21三峡GN014(碳中和债)</t>
  </si>
  <si>
    <t>21三峡GN015(碳中和债)</t>
  </si>
  <si>
    <t>22三峡GN002(碳中和债)</t>
  </si>
  <si>
    <t>22三峡GN003(碳中和债)</t>
  </si>
  <si>
    <t>22三峡GN008(碳中和债)</t>
  </si>
  <si>
    <t>22三峡GN009(碳中和债)</t>
  </si>
  <si>
    <t>22三峡GN010(碳中和债)</t>
  </si>
  <si>
    <t>22三峡GN011(碳中和债)</t>
  </si>
  <si>
    <t>22水发集团GN001(碳中和债)</t>
  </si>
  <si>
    <t>21深圳地铁MTN003(碳中和债)</t>
  </si>
  <si>
    <t>21深圳地铁MTN004(碳中和债)</t>
  </si>
  <si>
    <t>21深圳地铁MTN006(碳中和债)</t>
  </si>
  <si>
    <t>21深圳地铁MTN007(碳中和债)</t>
  </si>
  <si>
    <t>21申能股MTN001(碳中和债)</t>
  </si>
  <si>
    <t>22申能股MTN001(碳中和债)</t>
  </si>
  <si>
    <t>22鲁高速GN004(碳中和债)</t>
  </si>
  <si>
    <t>22山东发展MTN001(碳中和债)</t>
  </si>
  <si>
    <t>21深能源MTN001(碳中和债)</t>
  </si>
  <si>
    <t>21融和融资GN001(碳中和债)</t>
  </si>
  <si>
    <t>21融和融资GN002(碳中和债)</t>
  </si>
  <si>
    <t>22融和融资GN001(碳中和债)</t>
  </si>
  <si>
    <t>22融和融资GN002(碳中和债)</t>
  </si>
  <si>
    <t>23融和融资GN001(碳中和债)</t>
  </si>
  <si>
    <t>21泉州交通MTN001(碳中和债)</t>
  </si>
  <si>
    <t>21青岛地铁MTN002(碳中和债)</t>
  </si>
  <si>
    <t>21青城新能MTN001(碳中和债)</t>
  </si>
  <si>
    <t>21宁波轨交GN001(碳中和债)</t>
  </si>
  <si>
    <t>21国能江苏MTN001(碳中和债)</t>
  </si>
  <si>
    <t>21南京地铁GN001(碳中和债)</t>
  </si>
  <si>
    <t>21南京地铁GN002(碳中和债)</t>
  </si>
  <si>
    <t>21龙源电力GN001(碳中和债)</t>
  </si>
  <si>
    <t>21京能洁能GN001(碳中和债)</t>
  </si>
  <si>
    <t>21天成租赁GN002(碳中和债)</t>
  </si>
  <si>
    <t>22天成租赁GN001(碳中和债)</t>
  </si>
  <si>
    <t>22天成租赁GN002(碳中和债)</t>
  </si>
  <si>
    <t>21华能江苏MTN001(碳中和债)</t>
  </si>
  <si>
    <t>22华能江苏MTN001(碳中和债)</t>
  </si>
  <si>
    <t>21福瑞能源GN004(碳中和债)</t>
  </si>
  <si>
    <t>21华能GN002(碳中和债)</t>
  </si>
  <si>
    <t>22鄂能源MTN002(碳中和债)</t>
  </si>
  <si>
    <t>22苏国信GN001(碳中和债)</t>
  </si>
  <si>
    <t>21国电GN003(碳中和债)</t>
  </si>
  <si>
    <t>22福州地铁GN002(碳中和债)</t>
  </si>
  <si>
    <t>23福州地铁GN001(碳中和债)</t>
  </si>
  <si>
    <t>21中能建GN001(碳中和债)</t>
  </si>
  <si>
    <t>21粤电开GN001(碳中和债)</t>
  </si>
  <si>
    <t>21东方电气MTN003(碳中和债)</t>
  </si>
  <si>
    <t>21大唐新能GN001(碳中和债)</t>
  </si>
  <si>
    <t>21大唐发电GN001(碳中和债)</t>
  </si>
  <si>
    <t>21大唐发电GN002(碳中和债)</t>
  </si>
  <si>
    <t>21华润租赁GN001(碳中和债)</t>
  </si>
  <si>
    <t>22中核租赁GN001(碳中和债)</t>
  </si>
  <si>
    <t>21重庆轨交GN003(碳中和债)</t>
  </si>
  <si>
    <t>21重庆轨交GN004(碳中和债)</t>
  </si>
  <si>
    <t>21重庆轨交GN005(碳中和债)</t>
  </si>
  <si>
    <t>21重庆轨交GN006(碳中和债)</t>
  </si>
  <si>
    <t>22重庆轨交GN002(碳中和债)</t>
  </si>
  <si>
    <t>22重庆轨交GN003(碳中和债)</t>
  </si>
  <si>
    <t>21三峡新能MTN002(碳中和债)</t>
  </si>
  <si>
    <t>21三峡租赁GN001(碳中和债)</t>
  </si>
  <si>
    <t>22三峡新能MTN001(碳中和债)</t>
  </si>
  <si>
    <t>22三峡新能MTN002(碳中和债)</t>
  </si>
  <si>
    <t>21三峡新能ABN002(碳中和债)</t>
  </si>
  <si>
    <t>21中电国际GN001(碳中和债)</t>
  </si>
  <si>
    <t>21蓉城轨交MTN004(碳中和债)</t>
  </si>
  <si>
    <t>22蓉城轨交MTN003(碳中和债)</t>
  </si>
  <si>
    <t>22蓉城轨交MTN004(碳中和债)</t>
  </si>
  <si>
    <t>22蓉城轨交MTN005(碳中和债)</t>
  </si>
  <si>
    <t>21常州轨交GN001(碳中和债)</t>
  </si>
  <si>
    <t>22中铝GN001(碳中和债)</t>
  </si>
  <si>
    <t>21中广核租GN001(碳中和债)</t>
  </si>
  <si>
    <t>21中广核租GN002(碳中和债)</t>
  </si>
  <si>
    <t>21京能源GN001(碳中和债)</t>
  </si>
  <si>
    <t>22大唐能源ABN001(碳中和债)优先</t>
  </si>
  <si>
    <t>23吉林电力SCP001(资产担保碳中和)</t>
  </si>
  <si>
    <r>
      <rPr>
        <sz val="10"/>
        <rFont val="宋体"/>
        <family val="3"/>
        <charset val="134"/>
      </rPr>
      <t>蓝色债券</t>
    </r>
  </si>
  <si>
    <t>21浙能源GN003(蓝债)</t>
  </si>
  <si>
    <t>Blue Bond</t>
  </si>
  <si>
    <t>21福新能源GN003(蓝债)</t>
  </si>
  <si>
    <t>22国电GN001A(蓝债)</t>
  </si>
  <si>
    <t>22国电GN001B(蓝债)</t>
  </si>
  <si>
    <t>22海运集装GN001(蓝债)</t>
  </si>
  <si>
    <t>22核风电GN003(蓝债)</t>
  </si>
  <si>
    <t>21国电GN004B(蓝色债券)</t>
  </si>
  <si>
    <t>21国电GN004A(蓝色债券)</t>
  </si>
  <si>
    <t>23中广核租MTN001(蓝色债券)</t>
  </si>
  <si>
    <r>
      <rPr>
        <sz val="10"/>
        <rFont val="宋体"/>
        <family val="3"/>
        <charset val="134"/>
      </rPr>
      <t>可持续挂钩</t>
    </r>
  </si>
  <si>
    <r>
      <rPr>
        <sz val="10"/>
        <rFont val="Arial"/>
        <family val="2"/>
      </rPr>
      <t>22</t>
    </r>
    <r>
      <rPr>
        <sz val="10"/>
        <rFont val="微软雅黑"/>
        <family val="2"/>
        <charset val="134"/>
      </rPr>
      <t>华能水电</t>
    </r>
    <r>
      <rPr>
        <sz val="10"/>
        <rFont val="Arial"/>
        <family val="2"/>
      </rPr>
      <t>GN001(</t>
    </r>
    <r>
      <rPr>
        <sz val="10"/>
        <rFont val="微软雅黑"/>
        <family val="2"/>
        <charset val="134"/>
      </rPr>
      <t>可持续挂钩</t>
    </r>
    <r>
      <rPr>
        <sz val="10"/>
        <rFont val="Arial"/>
        <family val="2"/>
      </rPr>
      <t>)</t>
    </r>
  </si>
  <si>
    <t>Sustainability-linked Bond</t>
  </si>
  <si>
    <t>22华能水电GN012(可持续挂钩)</t>
  </si>
  <si>
    <t>21国电GN002(可持续挂钩)</t>
  </si>
  <si>
    <r>
      <rPr>
        <sz val="10"/>
        <rFont val="宋体"/>
        <family val="3"/>
        <charset val="134"/>
      </rPr>
      <t>绿色标签债券</t>
    </r>
  </si>
  <si>
    <t>22锡交通SCP006(绿色)</t>
  </si>
  <si>
    <t>Green</t>
  </si>
  <si>
    <t>22融和融资SCP010(绿色)</t>
  </si>
  <si>
    <t>22融和融资SCP011(绿色)</t>
  </si>
  <si>
    <t>23融和融资SCP004(绿色)</t>
  </si>
  <si>
    <t>23融和融资SCP005(绿色)</t>
  </si>
  <si>
    <t>23融和融资SCP006(绿色)</t>
  </si>
  <si>
    <t>21国能新能MTN001(绿色)</t>
  </si>
  <si>
    <t>21国能新能MTN002(绿色)</t>
  </si>
  <si>
    <t>23南昌轨交MTN001(绿色)</t>
  </si>
  <si>
    <t>21昆明轨道MTN001(绿色)</t>
  </si>
  <si>
    <t>21昆明轨道MTN002(绿色)</t>
  </si>
  <si>
    <t>21昆明轨道MTN003(绿色)</t>
  </si>
  <si>
    <t>21昆明轨道MTN004(绿色)</t>
  </si>
  <si>
    <t>22昆明轨道SCP002(绿色)</t>
  </si>
  <si>
    <t>22鄂能源MTN001(绿色)</t>
  </si>
  <si>
    <t>22格盟SCP005(绿色)</t>
  </si>
  <si>
    <t>23广东能源SCP001(绿色)</t>
  </si>
  <si>
    <t>22正泰MTN003(绿色科创)</t>
  </si>
  <si>
    <r>
      <rPr>
        <sz val="10"/>
        <rFont val="宋体"/>
        <family val="3"/>
        <charset val="134"/>
      </rPr>
      <t>权益出资</t>
    </r>
  </si>
  <si>
    <r>
      <rPr>
        <sz val="10"/>
        <rFont val="Arial"/>
        <family val="2"/>
      </rPr>
      <t>21</t>
    </r>
    <r>
      <rPr>
        <sz val="10"/>
        <rFont val="微软雅黑"/>
        <family val="2"/>
        <charset val="134"/>
      </rPr>
      <t>云能投</t>
    </r>
    <r>
      <rPr>
        <sz val="10"/>
        <rFont val="Arial"/>
        <family val="2"/>
      </rPr>
      <t>GN001(</t>
    </r>
    <r>
      <rPr>
        <sz val="10"/>
        <rFont val="微软雅黑"/>
        <family val="2"/>
        <charset val="134"/>
      </rPr>
      <t>权益出资</t>
    </r>
    <r>
      <rPr>
        <sz val="10"/>
        <rFont val="Arial"/>
        <family val="2"/>
      </rPr>
      <t>)</t>
    </r>
  </si>
  <si>
    <t>Equity-funded Bond</t>
  </si>
  <si>
    <t>21川能投GN001(权益出资)</t>
  </si>
  <si>
    <r>
      <rPr>
        <sz val="10"/>
        <rFont val="宋体"/>
        <family val="3"/>
        <charset val="134"/>
      </rPr>
      <t>专项乡村振兴</t>
    </r>
  </si>
  <si>
    <r>
      <rPr>
        <sz val="10"/>
        <rFont val="Arial"/>
        <family val="2"/>
      </rPr>
      <t>22</t>
    </r>
    <r>
      <rPr>
        <sz val="10"/>
        <rFont val="微软雅黑"/>
        <family val="2"/>
        <charset val="134"/>
      </rPr>
      <t>华东勘测</t>
    </r>
    <r>
      <rPr>
        <sz val="10"/>
        <rFont val="Arial"/>
        <family val="2"/>
      </rPr>
      <t>MTN001(</t>
    </r>
    <r>
      <rPr>
        <sz val="10"/>
        <rFont val="微软雅黑"/>
        <family val="2"/>
        <charset val="134"/>
      </rPr>
      <t>专项乡村振兴</t>
    </r>
    <r>
      <rPr>
        <sz val="10"/>
        <rFont val="Arial"/>
        <family val="2"/>
      </rPr>
      <t>)</t>
    </r>
  </si>
  <si>
    <t>Special Rural Revitalization Bond</t>
  </si>
  <si>
    <t>23融和融资GN002(专项乡村振兴)</t>
  </si>
  <si>
    <r>
      <rPr>
        <sz val="10"/>
        <rFont val="宋体"/>
        <family val="3"/>
        <charset val="134"/>
      </rPr>
      <t>革命老区</t>
    </r>
  </si>
  <si>
    <r>
      <rPr>
        <sz val="10"/>
        <rFont val="Arial"/>
        <family val="2"/>
      </rPr>
      <t>21</t>
    </r>
    <r>
      <rPr>
        <sz val="10"/>
        <rFont val="微软雅黑"/>
        <family val="2"/>
        <charset val="134"/>
      </rPr>
      <t>福瑞能源</t>
    </r>
    <r>
      <rPr>
        <sz val="10"/>
        <rFont val="Arial"/>
        <family val="2"/>
      </rPr>
      <t>GN003(</t>
    </r>
    <r>
      <rPr>
        <sz val="10"/>
        <rFont val="微软雅黑"/>
        <family val="2"/>
        <charset val="134"/>
      </rPr>
      <t>革命老区</t>
    </r>
    <r>
      <rPr>
        <sz val="10"/>
        <rFont val="Arial"/>
        <family val="2"/>
      </rPr>
      <t>)</t>
    </r>
  </si>
  <si>
    <t>Revolutionary Old Area Theme Bond</t>
  </si>
  <si>
    <t>21福瑞能源GN001(革命老区)</t>
  </si>
  <si>
    <t>21福瑞能源GN002(革命老区)</t>
  </si>
  <si>
    <t>21烟台打捞GN001</t>
  </si>
  <si>
    <t>22烟台打捞GN001</t>
  </si>
  <si>
    <t>20雅砻江GN001</t>
  </si>
  <si>
    <t>21雅砻江GN001</t>
  </si>
  <si>
    <t>22新华水力GN001</t>
  </si>
  <si>
    <t>16武汉地铁GN002</t>
  </si>
  <si>
    <t>17武汉地铁GN001</t>
  </si>
  <si>
    <t>19武汉地铁GN001</t>
  </si>
  <si>
    <t>20武汉地铁GN001</t>
  </si>
  <si>
    <t>21武铁绿色可续期债01</t>
  </si>
  <si>
    <t>18三峡GN001</t>
  </si>
  <si>
    <t>19三峡GN001</t>
  </si>
  <si>
    <t>21三峡GN001</t>
  </si>
  <si>
    <t>22三峡GN006</t>
  </si>
  <si>
    <t>22三峡GN007</t>
  </si>
  <si>
    <t>21南电GN001</t>
  </si>
  <si>
    <t>20沈阳地铁GN001</t>
  </si>
  <si>
    <t>20沈阳地铁GN002</t>
  </si>
  <si>
    <t>21沈阳地铁GN001</t>
  </si>
  <si>
    <t>21沈阳地铁GN002</t>
  </si>
  <si>
    <t>22中油股GN001</t>
  </si>
  <si>
    <t>21北电GN001</t>
  </si>
  <si>
    <t>20宁波轨交GN002</t>
  </si>
  <si>
    <t>21国能新能GN006</t>
  </si>
  <si>
    <t>22国能新能GN001</t>
  </si>
  <si>
    <t>22国能新能GN002</t>
  </si>
  <si>
    <t>19南京地铁GN001</t>
  </si>
  <si>
    <t>22南昌轨交GN004</t>
  </si>
  <si>
    <t>22南昌轨交GN005</t>
  </si>
  <si>
    <t>22南昌轨交GN006</t>
  </si>
  <si>
    <t>21鲁能新能GN001</t>
  </si>
  <si>
    <t>21龙源电力GN002</t>
  </si>
  <si>
    <t>22龙源电力GN001</t>
  </si>
  <si>
    <t>20苏交通GN001</t>
  </si>
  <si>
    <t>21京能洁能GN002</t>
  </si>
  <si>
    <t>23晋能电力GN001A</t>
  </si>
  <si>
    <t>23晋能电力GN001B</t>
  </si>
  <si>
    <t>23华能水电GN001</t>
  </si>
  <si>
    <t>23华能水电GN002</t>
  </si>
  <si>
    <t>23华能水电GN003</t>
  </si>
  <si>
    <t>23华能水电GN004</t>
  </si>
  <si>
    <t>23华能水电GN005</t>
  </si>
  <si>
    <t>21华能GN001</t>
  </si>
  <si>
    <t>21华电股GN001</t>
  </si>
  <si>
    <t>23格力电器GN001</t>
  </si>
  <si>
    <t>21国电GN001</t>
  </si>
  <si>
    <t>22福州地铁GN001</t>
  </si>
  <si>
    <t>20河南发电GN001</t>
  </si>
  <si>
    <t>19重庆轨交GN001</t>
  </si>
  <si>
    <t>20重庆轨交GN001</t>
  </si>
  <si>
    <t>20重庆轨交GN002</t>
  </si>
  <si>
    <t>21重庆轨交GN001</t>
  </si>
  <si>
    <t>21重庆轨交GN002</t>
  </si>
  <si>
    <t>22重庆轨交GN004</t>
  </si>
  <si>
    <t>18蓉城轨交GN001</t>
  </si>
  <si>
    <t>19蓉城轨交GN001</t>
  </si>
  <si>
    <t>20蓉城轨交GN001</t>
  </si>
  <si>
    <t>20蓉城轨交GN002</t>
  </si>
  <si>
    <t>20核风电GN001</t>
  </si>
  <si>
    <t>22核风电GN002</t>
  </si>
  <si>
    <t>22核风电GN001</t>
  </si>
  <si>
    <t>22核风电GN004</t>
  </si>
  <si>
    <t>22宁德时代GN001</t>
  </si>
  <si>
    <t>债券简称</t>
  </si>
  <si>
    <t>重合情景</t>
  </si>
  <si>
    <t>21紫金矿业GN001</t>
  </si>
  <si>
    <t>21浙能源GN002</t>
  </si>
  <si>
    <t>22扬州交通GN001</t>
  </si>
  <si>
    <t>21雅砻江GN002</t>
  </si>
  <si>
    <t>22雅砻江GN001</t>
  </si>
  <si>
    <t>22雅砻江GN002</t>
  </si>
  <si>
    <t>22雅砻江GN003</t>
  </si>
  <si>
    <t>21香城投资MTN002</t>
  </si>
  <si>
    <t>21锡交通MTN003</t>
  </si>
  <si>
    <t>21锡交通MTN005</t>
  </si>
  <si>
    <t>21温州交运MTN001</t>
  </si>
  <si>
    <t>21三峡GN010</t>
  </si>
  <si>
    <t>21三峡GN013</t>
  </si>
  <si>
    <t>21三峡GN012</t>
  </si>
  <si>
    <t>21三峡GN014</t>
  </si>
  <si>
    <t>21三峡GN015</t>
  </si>
  <si>
    <t>22三峡GN002</t>
  </si>
  <si>
    <t>22三峡GN003</t>
  </si>
  <si>
    <t>22三峡GN008</t>
  </si>
  <si>
    <t>22三峡GN009</t>
  </si>
  <si>
    <t>22三峡GN010</t>
  </si>
  <si>
    <t>22三峡GN011</t>
  </si>
  <si>
    <t>22水发集团GN001</t>
  </si>
  <si>
    <t>21深圳地铁MTN003</t>
  </si>
  <si>
    <t>21深圳地铁MTN004</t>
  </si>
  <si>
    <t>21深圳地铁MTN006</t>
  </si>
  <si>
    <t>21深圳地铁MTN007</t>
  </si>
  <si>
    <t>21申能股MTN001</t>
  </si>
  <si>
    <t>22申能股MTN001</t>
  </si>
  <si>
    <t>22鲁高速GN004</t>
  </si>
  <si>
    <t>22山东发展MTN001</t>
  </si>
  <si>
    <t>21深能源MTN001</t>
  </si>
  <si>
    <t>21融和融资GN001</t>
  </si>
  <si>
    <t>21融和融资GN002</t>
  </si>
  <si>
    <t>22融和融资GN001</t>
  </si>
  <si>
    <t>22融和融资GN002</t>
  </si>
  <si>
    <t>23融和融资GN001</t>
  </si>
  <si>
    <t>21泉州交通MTN001</t>
  </si>
  <si>
    <t>21青岛地铁MTN002</t>
  </si>
  <si>
    <t>21青城新能MTN001</t>
  </si>
  <si>
    <t>21宁波轨交GN001</t>
  </si>
  <si>
    <t>21国能江苏MTN001</t>
  </si>
  <si>
    <t>21南京地铁GN001</t>
  </si>
  <si>
    <t>21南京地铁GN002</t>
  </si>
  <si>
    <t>21龙源电力GN001</t>
  </si>
  <si>
    <r>
      <rPr>
        <sz val="10"/>
        <rFont val="Arial"/>
        <family val="2"/>
      </rPr>
      <t>23</t>
    </r>
    <r>
      <rPr>
        <sz val="10"/>
        <rFont val="微软雅黑"/>
        <family val="2"/>
        <charset val="134"/>
      </rPr>
      <t>吉林电力</t>
    </r>
    <r>
      <rPr>
        <sz val="10"/>
        <rFont val="Arial"/>
        <family val="2"/>
      </rPr>
      <t>SCP001</t>
    </r>
  </si>
  <si>
    <t>21京能洁能GN001</t>
  </si>
  <si>
    <t>21天成租赁GN002</t>
  </si>
  <si>
    <t>22天成租赁GN001</t>
  </si>
  <si>
    <t>22天成租赁GN002</t>
  </si>
  <si>
    <t>21华能江苏MTN001</t>
  </si>
  <si>
    <t>22华能江苏MTN001</t>
  </si>
  <si>
    <t>21福瑞能源GN004</t>
  </si>
  <si>
    <t>21华能GN002</t>
  </si>
  <si>
    <t>22鄂能源MTN002</t>
  </si>
  <si>
    <t>22苏国信GN001</t>
  </si>
  <si>
    <t>21国电GN003</t>
  </si>
  <si>
    <t>22福州地铁GN002</t>
  </si>
  <si>
    <t>23福州地铁GN001</t>
  </si>
  <si>
    <t>21中能建GN001</t>
  </si>
  <si>
    <t>21粤电开GN001</t>
  </si>
  <si>
    <t>21东方电气MTN003</t>
  </si>
  <si>
    <t>21大唐新能GN001</t>
  </si>
  <si>
    <t>21大唐发电GN001</t>
  </si>
  <si>
    <t>21大唐发电GN002</t>
  </si>
  <si>
    <t>21华润租赁GN001</t>
  </si>
  <si>
    <t>22中核租赁GN001</t>
  </si>
  <si>
    <t>21重庆轨交GN003</t>
  </si>
  <si>
    <t>21重庆轨交GN004</t>
  </si>
  <si>
    <t>21重庆轨交GN005</t>
  </si>
  <si>
    <t>21重庆轨交GN006</t>
  </si>
  <si>
    <t>22重庆轨交GN002</t>
  </si>
  <si>
    <t>22重庆轨交GN003</t>
  </si>
  <si>
    <t>21三峡新能MTN002</t>
  </si>
  <si>
    <t>21三峡租赁GN001</t>
  </si>
  <si>
    <t>22三峡新能MTN001</t>
  </si>
  <si>
    <t>22三峡新能MTN002</t>
  </si>
  <si>
    <t>21三峡新能ABN002</t>
  </si>
  <si>
    <t>21中电国际GN001</t>
  </si>
  <si>
    <t>21蓉城轨交MTN004</t>
  </si>
  <si>
    <t>22蓉城轨交MTN003</t>
  </si>
  <si>
    <t>22蓉城轨交MTN004</t>
  </si>
  <si>
    <t>22蓉城轨交MTN005</t>
  </si>
  <si>
    <t>21常州轨交GN001</t>
  </si>
  <si>
    <t>22中铝GN001</t>
  </si>
  <si>
    <t>21中广核租GN001</t>
  </si>
  <si>
    <t>21中广核租GN002</t>
  </si>
  <si>
    <t>21京能源GN001</t>
  </si>
  <si>
    <t>22大唐能源ABN001</t>
  </si>
  <si>
    <t>21浙能源GN003</t>
  </si>
  <si>
    <t>21福新能源GN003</t>
  </si>
  <si>
    <t>22国电GN001A</t>
  </si>
  <si>
    <t>22国电GN001B</t>
  </si>
  <si>
    <t>22海运集装GN001</t>
  </si>
  <si>
    <t>22核风电GN003</t>
  </si>
  <si>
    <t>21国电GN004B</t>
  </si>
  <si>
    <t>21国电GN004A</t>
  </si>
  <si>
    <t>23中广核租MTN001</t>
  </si>
  <si>
    <t>22华能水电GN001</t>
  </si>
  <si>
    <t>22华能水电GN012</t>
  </si>
  <si>
    <t>21国电GN002</t>
  </si>
  <si>
    <t>22锡交通SCP006</t>
  </si>
  <si>
    <t>22融和融资SCP010</t>
  </si>
  <si>
    <t>22融和融资SCP011</t>
  </si>
  <si>
    <t>23融和融资SCP004</t>
  </si>
  <si>
    <t>23融和融资SCP005</t>
  </si>
  <si>
    <t>23融和融资SCP006</t>
  </si>
  <si>
    <t>21国能新能MTN001</t>
  </si>
  <si>
    <t>21国能新能MTN002</t>
  </si>
  <si>
    <t>23南昌轨交MTN001</t>
  </si>
  <si>
    <t>21昆明轨道MTN001</t>
  </si>
  <si>
    <t>21昆明轨道MTN002</t>
  </si>
  <si>
    <t>21昆明轨道MTN003</t>
  </si>
  <si>
    <t>21昆明轨道MTN004</t>
  </si>
  <si>
    <t>22昆明轨道SCP002</t>
  </si>
  <si>
    <t>22鄂能源MTN001</t>
  </si>
  <si>
    <t>22格盟SCP005</t>
  </si>
  <si>
    <t>23广东能源SCP001</t>
  </si>
  <si>
    <t>22正泰MTN003</t>
  </si>
  <si>
    <t>21云能投GN001</t>
  </si>
  <si>
    <t>22华东勘测MTN001</t>
  </si>
  <si>
    <t>21福瑞能源GN003</t>
  </si>
  <si>
    <t>21川能投GN001</t>
  </si>
  <si>
    <t>23融和融资GN002</t>
  </si>
  <si>
    <t>21福瑞能源GN001</t>
  </si>
  <si>
    <t>21福瑞能源GN002</t>
  </si>
  <si>
    <t>22工商银行绿色金融债01</t>
  </si>
  <si>
    <t>22农业银行绿色金融债01</t>
  </si>
  <si>
    <t>22农业银行绿色金融债02</t>
  </si>
  <si>
    <t>23邮储银行绿色金融债01</t>
  </si>
  <si>
    <r>
      <rPr>
        <b/>
        <sz val="10"/>
        <color theme="0"/>
        <rFont val="宋体"/>
        <family val="3"/>
        <charset val="134"/>
      </rPr>
      <t>序号</t>
    </r>
  </si>
  <si>
    <r>
      <rPr>
        <b/>
        <sz val="10"/>
        <color theme="0"/>
        <rFont val="宋体"/>
        <family val="3"/>
        <charset val="134"/>
      </rPr>
      <t>证券代码</t>
    </r>
  </si>
  <si>
    <r>
      <rPr>
        <b/>
        <sz val="10"/>
        <color theme="0"/>
        <rFont val="宋体"/>
        <family val="3"/>
        <charset val="134"/>
      </rPr>
      <t>债券简称</t>
    </r>
  </si>
  <si>
    <r>
      <rPr>
        <b/>
        <sz val="10"/>
        <color theme="0"/>
        <rFont val="宋体"/>
        <family val="3"/>
        <charset val="134"/>
      </rPr>
      <t>绿色债券类型</t>
    </r>
  </si>
  <si>
    <r>
      <rPr>
        <b/>
        <sz val="10"/>
        <color theme="0"/>
        <rFont val="宋体"/>
        <family val="3"/>
        <charset val="134"/>
      </rPr>
      <t>发行人</t>
    </r>
  </si>
  <si>
    <r>
      <rPr>
        <b/>
        <sz val="10"/>
        <color theme="0"/>
        <rFont val="宋体"/>
        <family val="3"/>
        <charset val="134"/>
      </rPr>
      <t>发行年份</t>
    </r>
  </si>
  <si>
    <r>
      <rPr>
        <b/>
        <sz val="10"/>
        <color theme="0"/>
        <rFont val="宋体"/>
        <family val="3"/>
        <charset val="134"/>
      </rPr>
      <t>发行规模
（亿人民币）</t>
    </r>
  </si>
  <si>
    <r>
      <rPr>
        <b/>
        <sz val="10"/>
        <color theme="0"/>
        <rFont val="宋体"/>
        <family val="3"/>
        <charset val="134"/>
      </rPr>
      <t>初评机构</t>
    </r>
  </si>
  <si>
    <r>
      <rPr>
        <b/>
        <sz val="10"/>
        <color theme="0"/>
        <rFont val="宋体"/>
        <family val="3"/>
        <charset val="134"/>
      </rPr>
      <t>复核机构</t>
    </r>
  </si>
  <si>
    <t>131656048</t>
  </si>
  <si>
    <t>绿色债务融资工具</t>
  </si>
  <si>
    <t>武汉地铁集团有限公司</t>
  </si>
  <si>
    <t>联合赤道</t>
  </si>
  <si>
    <t>晨星</t>
  </si>
  <si>
    <t>131781001</t>
  </si>
  <si>
    <t>重庆市轨道交通(集团)有限公司</t>
  </si>
  <si>
    <t>中节能</t>
  </si>
  <si>
    <t>131900025</t>
  </si>
  <si>
    <t>成都轨道交通集团有限公司</t>
  </si>
  <si>
    <t>132000017</t>
  </si>
  <si>
    <t>沈阳地铁集团有限公司</t>
  </si>
  <si>
    <t>132000031</t>
  </si>
  <si>
    <t>青岛地铁集团有限公司</t>
  </si>
  <si>
    <t>深圳市地铁集团有限公司</t>
  </si>
  <si>
    <t>132100084</t>
  </si>
  <si>
    <t>102101435</t>
  </si>
  <si>
    <t>深圳能源集团股份有限公司</t>
  </si>
  <si>
    <t>102101755</t>
  </si>
  <si>
    <t>华能天成融资租赁有限公司</t>
  </si>
  <si>
    <t>中诚信</t>
  </si>
  <si>
    <t>大唐国际发电股份有限公司</t>
  </si>
  <si>
    <t>国电电力发展股份有限公司</t>
  </si>
  <si>
    <t>132100109</t>
  </si>
  <si>
    <t>中国长江三峡集团有限公司</t>
  </si>
  <si>
    <t>南京地铁集团有限公司</t>
  </si>
  <si>
    <t>102102078</t>
  </si>
  <si>
    <t>青岛城投新能源投资有限公司</t>
  </si>
  <si>
    <t>中国电力国际发展有限公司</t>
  </si>
  <si>
    <t>中广核国际融资租赁有限公司</t>
  </si>
  <si>
    <t>中电投融和融资租赁有限公司</t>
  </si>
  <si>
    <t>国家能源集团江苏电力有限公司</t>
  </si>
  <si>
    <t>中国能源建设股份有限公司</t>
  </si>
  <si>
    <t>烟台打捞局</t>
  </si>
  <si>
    <t>华润融资租赁有限公司</t>
  </si>
  <si>
    <t>国家能源集团新能源有限责任公司</t>
  </si>
  <si>
    <t>132100156</t>
  </si>
  <si>
    <t>龙源电力集团股份有限公司</t>
  </si>
  <si>
    <t>210315</t>
  </si>
  <si>
    <t>21进出绿色债01</t>
  </si>
  <si>
    <t>绿色金融债</t>
  </si>
  <si>
    <t>中国进出口银行</t>
  </si>
  <si>
    <t>安永</t>
  </si>
  <si>
    <t>中国三峡新能源(集团)股份有限公司</t>
  </si>
  <si>
    <t>江苏省国信集团有限公司</t>
  </si>
  <si>
    <t>132280007</t>
  </si>
  <si>
    <t>102280517</t>
  </si>
  <si>
    <t>申能股份有限公司</t>
  </si>
  <si>
    <t>雅砻江流域水电开发有限公司</t>
  </si>
  <si>
    <t>132280036</t>
  </si>
  <si>
    <t>102281246</t>
  </si>
  <si>
    <t>福州地铁集团有限公司</t>
  </si>
  <si>
    <t>山东高速集团有限公司</t>
  </si>
  <si>
    <t>华能澜沧江水电股份有限公司</t>
  </si>
  <si>
    <t>中核融资租赁有限公司</t>
  </si>
  <si>
    <t>132280085</t>
  </si>
  <si>
    <t>中广核风电有限公司</t>
  </si>
  <si>
    <t>扬州市交通产业集团有限责任公司</t>
  </si>
  <si>
    <t>132280098</t>
  </si>
  <si>
    <t>中国农业银行股份有限公司</t>
  </si>
  <si>
    <t>2228053</t>
  </si>
  <si>
    <t>102282463</t>
  </si>
  <si>
    <t>山东发展投资控股集团有限公司</t>
  </si>
  <si>
    <t>132280106</t>
  </si>
  <si>
    <t>132280107</t>
  </si>
  <si>
    <t>132280108</t>
  </si>
  <si>
    <t>132280109</t>
  </si>
  <si>
    <t>102282534</t>
  </si>
  <si>
    <t>132280115</t>
  </si>
  <si>
    <t>132280119</t>
  </si>
  <si>
    <t>宁德时代新能源科技股份有限公司</t>
  </si>
  <si>
    <t>南昌轨道交通集团有限公司</t>
  </si>
  <si>
    <t>晋能控股电力集团有限公司</t>
  </si>
  <si>
    <t>郑州地铁集团有限公司</t>
  </si>
  <si>
    <t>102381573</t>
  </si>
  <si>
    <t>23南昌轨交MTN003(绿色)</t>
  </si>
  <si>
    <t>中核汇能有限公司</t>
  </si>
  <si>
    <t>102381582</t>
  </si>
  <si>
    <t>23中核汇能MTN001B(碳中和债)</t>
  </si>
  <si>
    <t>132380047</t>
  </si>
  <si>
    <t>23华能水电GN012(碳中和债)</t>
  </si>
  <si>
    <t>132380052</t>
  </si>
  <si>
    <t>23华能水电GN013(可持续挂钩)</t>
  </si>
  <si>
    <t>大唐河南发电有限公司</t>
  </si>
  <si>
    <t>102381955</t>
  </si>
  <si>
    <t>23中广核租MTN003(绿色)</t>
  </si>
  <si>
    <t>132380058</t>
  </si>
  <si>
    <t>23雅砻江GN001(科创票据)</t>
  </si>
  <si>
    <t>132380060</t>
  </si>
  <si>
    <t>23三峡GN001</t>
  </si>
  <si>
    <t>132380061</t>
  </si>
  <si>
    <t>23三峡GN002</t>
  </si>
  <si>
    <t>132380062</t>
  </si>
  <si>
    <t>23融和融资GN005(乡村振兴)</t>
  </si>
  <si>
    <t>132380065</t>
  </si>
  <si>
    <t>23华能水电GN015</t>
  </si>
  <si>
    <t>132380066</t>
  </si>
  <si>
    <t>23华能水电GN016(科创票据)</t>
  </si>
  <si>
    <t>132380067</t>
  </si>
  <si>
    <t>23晋能电力GN011(碳中和债)</t>
  </si>
  <si>
    <t>102382579</t>
  </si>
  <si>
    <t>23长春轨交MTN002(碳中和债)</t>
  </si>
  <si>
    <t>长春市轨道交通集团有限公司</t>
  </si>
  <si>
    <t>132380072</t>
  </si>
  <si>
    <t>23华能水电GN017(科创票据)</t>
  </si>
  <si>
    <t>102382759</t>
  </si>
  <si>
    <t>23广州地铁MTN009(绿色)</t>
  </si>
  <si>
    <t>广州地铁集团有限公司</t>
  </si>
  <si>
    <t>132380076</t>
  </si>
  <si>
    <t>23郑州地铁GN002</t>
  </si>
  <si>
    <t>2380310</t>
  </si>
  <si>
    <t>23三峡绿色债01</t>
  </si>
  <si>
    <t>绿色企业债</t>
  </si>
  <si>
    <t>2380311</t>
  </si>
  <si>
    <t>23三峡绿色债02</t>
  </si>
  <si>
    <t>132380078</t>
  </si>
  <si>
    <t>23核风电GN002</t>
  </si>
  <si>
    <t>102382951</t>
  </si>
  <si>
    <t>23融和融资MTN006(碳中和债)</t>
  </si>
  <si>
    <t>华电融资租赁有限公司</t>
  </si>
  <si>
    <t>102383211</t>
  </si>
  <si>
    <t>23电投融和MTN001(碳中和)</t>
  </si>
  <si>
    <t>电投融和新能源发展有限公司</t>
  </si>
  <si>
    <t>132380081</t>
  </si>
  <si>
    <t>23国能江苏GN001(碳中和债)</t>
  </si>
  <si>
    <t>132380082</t>
  </si>
  <si>
    <t>23核风电GN003</t>
  </si>
  <si>
    <t>102383254</t>
  </si>
  <si>
    <t>23现代能源MTN002(绿色)</t>
  </si>
  <si>
    <t>广州高新区现代能源集团有限公司</t>
  </si>
  <si>
    <t>102383342</t>
  </si>
  <si>
    <t>23华润租赁MTN002(碳中和债)</t>
  </si>
  <si>
    <t>102383390</t>
  </si>
  <si>
    <t>23融和融资MTN008(碳中和债)</t>
  </si>
  <si>
    <t>山东宏桥新型材料有限公司</t>
  </si>
  <si>
    <t>102480235</t>
  </si>
  <si>
    <t>24南昌轨交MTN001(绿色)</t>
  </si>
  <si>
    <t>2480013</t>
  </si>
  <si>
    <t>24厦轨绿色债01</t>
  </si>
  <si>
    <t>厦门轨道建设发展集团有限公司</t>
  </si>
  <si>
    <t>102480394</t>
  </si>
  <si>
    <t>24华润租赁MTN001(碳中和债)</t>
  </si>
  <si>
    <t>132480005</t>
  </si>
  <si>
    <t>24通威GN001(科创票据)</t>
  </si>
  <si>
    <t>通威股份有限公司</t>
  </si>
  <si>
    <t>132480008</t>
  </si>
  <si>
    <t>24南电GN001(碳中和债)</t>
  </si>
  <si>
    <t>中国南方电网有限责任公司</t>
  </si>
  <si>
    <t>132480010</t>
  </si>
  <si>
    <t>24三峡新能GN001(碳中和债)</t>
  </si>
  <si>
    <t>132480014</t>
  </si>
  <si>
    <t>24重庆轨交GN001(碳中和债)</t>
  </si>
  <si>
    <t>262480002</t>
  </si>
  <si>
    <t>24苏银金租绿债01BC</t>
  </si>
  <si>
    <t>苏银金融租赁股份有限公司</t>
  </si>
  <si>
    <t>132480016</t>
  </si>
  <si>
    <t>24绍兴轨交GN001</t>
  </si>
  <si>
    <t>绍兴市轨道交通集团有限公司</t>
  </si>
  <si>
    <t>132480018</t>
  </si>
  <si>
    <t>24重庆轨交GN002(碳中和债)</t>
  </si>
  <si>
    <t>132480019</t>
  </si>
  <si>
    <t>24南京地铁GN001(碳中和债)</t>
  </si>
  <si>
    <t>132480020</t>
  </si>
  <si>
    <t>24南京地铁GN002(碳中和债)</t>
  </si>
  <si>
    <t>132480021</t>
  </si>
  <si>
    <t>24通威GN003(科创票据)</t>
  </si>
  <si>
    <t>2420009</t>
  </si>
  <si>
    <t>24江苏银行绿色债02</t>
  </si>
  <si>
    <t>江苏银行股份有限公司</t>
  </si>
  <si>
    <t>132480023</t>
  </si>
  <si>
    <t>24临沂财金GN001(碳中和债)</t>
  </si>
  <si>
    <t>临沂市财金投资集团有限公司</t>
  </si>
  <si>
    <t>132480024</t>
  </si>
  <si>
    <t>24融和融资GN002(碳中和债)</t>
  </si>
  <si>
    <t>102481054</t>
  </si>
  <si>
    <t>24皖能源MTN001(碳中和债)</t>
  </si>
  <si>
    <t>安徽省能源集团有限公司</t>
  </si>
  <si>
    <t>102481185</t>
  </si>
  <si>
    <t>24中核租赁MTN002(乡村振兴)</t>
  </si>
  <si>
    <t>132480028</t>
  </si>
  <si>
    <t>24郑州地铁GN001</t>
  </si>
  <si>
    <t>102481241</t>
  </si>
  <si>
    <t>24南京地铁MTN003(绿色)</t>
  </si>
  <si>
    <t>132480030</t>
  </si>
  <si>
    <t>24国电GN001</t>
  </si>
  <si>
    <t>132480033</t>
  </si>
  <si>
    <t>24三峡GN001(碳中和债)</t>
  </si>
  <si>
    <t>102481426</t>
  </si>
  <si>
    <t>24雅砻江MTN001(碳中和债)</t>
  </si>
  <si>
    <t>132480034</t>
  </si>
  <si>
    <t>24通威GN004(科创票据)</t>
  </si>
  <si>
    <t>132480035</t>
  </si>
  <si>
    <t>24华能GN001(碳中和债)</t>
  </si>
  <si>
    <t>华能国际电力股份有限公司</t>
  </si>
  <si>
    <t>102481507</t>
  </si>
  <si>
    <t>24亿纬锂能MTN001(科创票据)</t>
  </si>
  <si>
    <t>惠州亿纬锂能股份有限公司</t>
  </si>
  <si>
    <t>102481805</t>
  </si>
  <si>
    <t>24现代能源MTN001(绿色)</t>
  </si>
  <si>
    <t>102481812</t>
  </si>
  <si>
    <t>24海螺水泥MTN002(绿色)</t>
  </si>
  <si>
    <t>安徽海螺水泥股份有限公司</t>
  </si>
  <si>
    <t>102481846</t>
  </si>
  <si>
    <t>24华润租赁MTN003(碳中和债)</t>
  </si>
  <si>
    <t>102481853</t>
  </si>
  <si>
    <t>24海螺水泥MTN001(绿色)</t>
  </si>
  <si>
    <t>24三峡GN002(碳中和债)</t>
  </si>
  <si>
    <t>金开新能源股份有限公司</t>
  </si>
  <si>
    <t>24交行绿债01</t>
  </si>
  <si>
    <t>交通银行股份有限公司</t>
  </si>
  <si>
    <t>24苏银金租绿债02BC</t>
  </si>
  <si>
    <t>24常州地铁GN001(碳中和债)</t>
  </si>
  <si>
    <t>常州地铁集团有限公司</t>
  </si>
  <si>
    <t>24宁波轨交GN001</t>
  </si>
  <si>
    <t>宁波市轨道交通集团有限公司</t>
  </si>
  <si>
    <t>132480047</t>
  </si>
  <si>
    <t>24国能新能GN001</t>
  </si>
  <si>
    <t>132480048</t>
  </si>
  <si>
    <t>24福州地铁GN001(碳中和债)</t>
  </si>
  <si>
    <t>132480050</t>
  </si>
  <si>
    <t>24通威GN006(科创票据)</t>
  </si>
  <si>
    <t>102482366</t>
  </si>
  <si>
    <t>24融和融资MTN003(碳中和债)</t>
  </si>
  <si>
    <t>262400001</t>
  </si>
  <si>
    <t>24交银金租绿债01</t>
  </si>
  <si>
    <t>交银金融租赁有限责任公司</t>
  </si>
  <si>
    <t>132480055</t>
  </si>
  <si>
    <t>24云能投GN001</t>
  </si>
  <si>
    <t>云南省能源投资集团有限公司</t>
  </si>
  <si>
    <t>102482693</t>
  </si>
  <si>
    <t>24越秀租赁MTN002A(绿色)</t>
  </si>
  <si>
    <t>广州越秀融资租赁有限公司</t>
  </si>
  <si>
    <t>102482694</t>
  </si>
  <si>
    <t>24越秀租赁MTN002B(绿色)</t>
  </si>
  <si>
    <t>102482751</t>
  </si>
  <si>
    <t>24康富租赁MTN002(可持续挂钩)</t>
  </si>
  <si>
    <t>中国康富国际租赁股份有限公司</t>
  </si>
  <si>
    <t>国家开发银行</t>
  </si>
  <si>
    <t>2202001QF/2202001</t>
  </si>
  <si>
    <t>22国开绿债01清发/22国开绿债01</t>
  </si>
  <si>
    <t>132480060</t>
  </si>
  <si>
    <t>24通威GN007(科创票据)</t>
  </si>
  <si>
    <t>102482907</t>
  </si>
  <si>
    <t>24云南发电MTN001(绿色)</t>
  </si>
  <si>
    <t>大唐云南发电有限公司</t>
  </si>
  <si>
    <t>102482934</t>
  </si>
  <si>
    <t>24融和融资MTN004(碳中和债)</t>
  </si>
  <si>
    <t>132480062</t>
  </si>
  <si>
    <t>24鲁宏桥GN001</t>
  </si>
  <si>
    <t>102482987</t>
  </si>
  <si>
    <t>24宜兴交通MTN003(绿色)</t>
  </si>
  <si>
    <t>宜兴市交通能源集团有限公司</t>
  </si>
  <si>
    <t>102483098</t>
  </si>
  <si>
    <t>24申能股MTN001(碳中和债)</t>
  </si>
  <si>
    <t>132480065</t>
  </si>
  <si>
    <t>24川能投GN001</t>
  </si>
  <si>
    <t>四川省能源投资集团有限责任公司</t>
  </si>
  <si>
    <t>132480066</t>
  </si>
  <si>
    <t>24金开能源GN002(碳中和债)</t>
  </si>
  <si>
    <t>102483299</t>
  </si>
  <si>
    <t>24国能新能MTN003(绿色)</t>
  </si>
  <si>
    <t>132480067</t>
  </si>
  <si>
    <t>24华能水电GN003A(科创票据)</t>
  </si>
  <si>
    <t>132480068</t>
  </si>
  <si>
    <t>24华能水电GN003B(科创票据)</t>
  </si>
  <si>
    <t>262480005</t>
  </si>
  <si>
    <t>24苏银金租绿债03BC</t>
  </si>
  <si>
    <t>102400891</t>
  </si>
  <si>
    <t>24康富租赁MTN003(碳中和债)</t>
  </si>
  <si>
    <t>132480073</t>
  </si>
  <si>
    <t>24国电GN002(革命老区)</t>
  </si>
  <si>
    <t>092402001</t>
  </si>
  <si>
    <t>24国开绿债01清发</t>
  </si>
  <si>
    <t>国网国际融资租赁有限公司</t>
  </si>
  <si>
    <t>102483775</t>
  </si>
  <si>
    <t>24越秀集团MTN007(绿色)</t>
  </si>
  <si>
    <t>广州越秀集团股份有限公司</t>
  </si>
  <si>
    <t>102400925</t>
  </si>
  <si>
    <t>24康富租赁MTN004(碳中和债)</t>
  </si>
  <si>
    <t>102483825</t>
  </si>
  <si>
    <t>24蓉城轨交MTN003(碳中和债)</t>
  </si>
  <si>
    <t>132480076</t>
  </si>
  <si>
    <t>24天成租赁GN001(碳中和债)</t>
  </si>
  <si>
    <t>132480077</t>
  </si>
  <si>
    <t>24福州地铁GN003(碳中和债)</t>
  </si>
  <si>
    <t>09240303</t>
  </si>
  <si>
    <t>24进出绿债清发03</t>
  </si>
  <si>
    <t>132480078</t>
  </si>
  <si>
    <t>24福州地铁GN002(碳中和债)</t>
  </si>
  <si>
    <r>
      <rPr>
        <sz val="10"/>
        <rFont val="宋体"/>
        <family val="3"/>
        <charset val="134"/>
      </rPr>
      <t>来源：中国金融学会绿色金融专业委员会专家组</t>
    </r>
  </si>
  <si>
    <t>132480045</t>
  </si>
  <si>
    <t>132480080</t>
  </si>
  <si>
    <t>132480081</t>
  </si>
  <si>
    <t>132480083</t>
  </si>
  <si>
    <t>132480082</t>
  </si>
  <si>
    <t>132480084</t>
  </si>
  <si>
    <t>132480085</t>
  </si>
  <si>
    <t>102484140</t>
  </si>
  <si>
    <t>132480088</t>
  </si>
  <si>
    <t>24大唐发电GN001(碳中和债)</t>
  </si>
  <si>
    <t>24重庆轨交GN003(碳中和债)</t>
  </si>
  <si>
    <t>24华能水电GN004(乡村振兴)</t>
  </si>
  <si>
    <t>24重庆轨交GN004(碳中和债)</t>
  </si>
  <si>
    <t>24南京地铁GN006(碳中和债)</t>
  </si>
  <si>
    <t>24鲁宏桥GN002</t>
  </si>
  <si>
    <t>24云南发电MTN002(绿色)</t>
  </si>
  <si>
    <t>24国家能源GN001</t>
  </si>
  <si>
    <t>国家能源投资集团有限责任公司</t>
  </si>
  <si>
    <t>132480040</t>
  </si>
  <si>
    <t>222480001</t>
  </si>
  <si>
    <t>262480004</t>
  </si>
  <si>
    <t>132480046</t>
  </si>
  <si>
    <t>24金开能源GN003(碳中和债)</t>
  </si>
  <si>
    <t>24华能水电GN005(乡村振兴)</t>
  </si>
  <si>
    <t>24中国电力GN003(碳中和债)</t>
  </si>
  <si>
    <t>24青城新能GN001(碳中和债)</t>
  </si>
  <si>
    <t>132480156</t>
  </si>
  <si>
    <t>102485130</t>
  </si>
  <si>
    <t>132480157</t>
  </si>
  <si>
    <t>132480160</t>
  </si>
  <si>
    <t>222480013</t>
  </si>
  <si>
    <t>132480102</t>
  </si>
  <si>
    <t>132480101</t>
  </si>
  <si>
    <t>132480103</t>
  </si>
  <si>
    <t>102484975</t>
  </si>
  <si>
    <t>102485060</t>
  </si>
  <si>
    <t>132480154</t>
  </si>
  <si>
    <t>132480155</t>
  </si>
  <si>
    <t>102485113</t>
  </si>
  <si>
    <t>24长沙银行绿债01B</t>
  </si>
  <si>
    <t>24郑州地铁GN002</t>
  </si>
  <si>
    <t>24中能建GN002(碳中和债)</t>
  </si>
  <si>
    <t>24国能新能GN004</t>
  </si>
  <si>
    <t>24华电租赁MTN001(绿色)</t>
  </si>
  <si>
    <t>24云南发电MTN003(绿色)</t>
  </si>
  <si>
    <t>24三峡GN003(碳中和债)</t>
  </si>
  <si>
    <t>24天成租赁GN002(碳中和债)</t>
  </si>
  <si>
    <t>24华电租赁MTN002(绿色)</t>
  </si>
  <si>
    <t>24三峡GN004(碳中和债)</t>
  </si>
  <si>
    <t>24沈阳地铁MTN008(绿色)</t>
  </si>
  <si>
    <t>24通威GN008(科创票据)</t>
  </si>
  <si>
    <t>24龙源电力GN001</t>
  </si>
  <si>
    <t>长沙银行股份有限公司</t>
  </si>
  <si>
    <t>大唐融资租赁有限公司</t>
  </si>
  <si>
    <t>2024</t>
  </si>
  <si>
    <t>2022</t>
  </si>
  <si>
    <t>24三峡GN009(碳中和债)</t>
  </si>
  <si>
    <t>24三峡GN008(碳中和债)</t>
  </si>
  <si>
    <t>24三峡GN007(碳中和债)</t>
  </si>
  <si>
    <t>24三峡GN006(碳中和债)</t>
  </si>
  <si>
    <t>24大唐山西GN003(乡村振兴)</t>
  </si>
  <si>
    <t>24金开能源GN004(碳中和债)</t>
  </si>
  <si>
    <t>24福州地铁GN004(碳中和债)</t>
  </si>
  <si>
    <t>24三峡GN005(碳中和债)</t>
  </si>
  <si>
    <t>大唐山西发电有限公司</t>
  </si>
  <si>
    <t>25苏国信GN001</t>
  </si>
  <si>
    <t>25南京地铁GN001</t>
  </si>
  <si>
    <t>25金开新能GN001(碳中和债)</t>
  </si>
  <si>
    <t>25鲁宏桥GN001</t>
  </si>
  <si>
    <t>25融和融资MTN001(碳中和债)</t>
  </si>
  <si>
    <t>25重庆轨交GN001(碳中和债)</t>
  </si>
  <si>
    <t>25国能新能GN001</t>
  </si>
  <si>
    <t>25中核租赁MTN001(碳中和债)</t>
  </si>
  <si>
    <t>25天成租赁GN001(碳中和债)</t>
  </si>
  <si>
    <t>25海尔智家MTN001(绿色两新)</t>
  </si>
  <si>
    <t>海尔智家股份有限公司</t>
  </si>
  <si>
    <t>25农发清发绿债02</t>
  </si>
  <si>
    <t>中国农业发展银行</t>
  </si>
  <si>
    <t>25华电租赁MTN001(绿色)</t>
  </si>
  <si>
    <t>25上海越秀MTN001(绿色)</t>
  </si>
  <si>
    <t>上海越秀融资租赁有限公司</t>
  </si>
  <si>
    <t>25重庆轨交GN002(碳中和债)</t>
  </si>
  <si>
    <t>25福州地铁GN001(碳中和债)</t>
  </si>
  <si>
    <t>25华能水电GN001</t>
  </si>
  <si>
    <t>25银宝集团MTN001(碳中和债)</t>
  </si>
  <si>
    <t>江苏银宝控股集团有限公司</t>
  </si>
  <si>
    <t>25申能股MTN001(碳中和债)</t>
  </si>
  <si>
    <t>25苏州能源MTN001(绿色)</t>
  </si>
  <si>
    <t>苏州市能源发展集团有限公司</t>
  </si>
  <si>
    <t>25鲁宏桥GN002(乡村振兴)</t>
  </si>
  <si>
    <t>25康富租赁MTN001(碳中和债)</t>
  </si>
  <si>
    <t>25国电GN001(乡村振兴)</t>
  </si>
  <si>
    <t>25三峡新能GN001(碳中和债)</t>
  </si>
  <si>
    <t>25烟台打捞MTN001(绿色)</t>
  </si>
  <si>
    <t>25金开新能GN002(碳中和债)</t>
  </si>
  <si>
    <t>25三峡GN001(碳中和债)</t>
  </si>
  <si>
    <t>25三峡GN002(碳中和债)</t>
  </si>
  <si>
    <t>25粤环保MTN001(绿色)</t>
  </si>
  <si>
    <t>广东省环保集团有限公司</t>
  </si>
  <si>
    <t>25云南发电MTN001(绿色)</t>
  </si>
  <si>
    <t>25三峡新能GN002(碳中和债)</t>
  </si>
  <si>
    <t>25北清电力MTN001(绿色)</t>
  </si>
  <si>
    <t>天津北清电力智慧能源有限公司</t>
  </si>
  <si>
    <t>25苏国信GN002(两新科创债)</t>
  </si>
  <si>
    <t>25中创新航MTN001(科创债)</t>
  </si>
  <si>
    <t>中创新航科技集团股份有限公司</t>
  </si>
  <si>
    <t>25龙源电力GN001</t>
  </si>
  <si>
    <t>25雅砻江MTN001A(碳中和债)</t>
  </si>
  <si>
    <t>25雅砻江MTN001B(碳中和债)</t>
  </si>
  <si>
    <t>25融和融资MTN002(碳中和债)</t>
  </si>
  <si>
    <t>25华能水电GN004(科创债)</t>
  </si>
  <si>
    <t>25华电租赁MTN002(绿色)</t>
  </si>
  <si>
    <t>25大唐租赁MTN002A(绿色)</t>
  </si>
  <si>
    <t>25大唐租赁MTN002B(绿色)</t>
  </si>
  <si>
    <t>25鲁宏桥GN003(科创债)</t>
  </si>
  <si>
    <t>25中节能GN001(科创债)</t>
  </si>
  <si>
    <t>中国节能环保集团有限公司</t>
  </si>
  <si>
    <t>25国能新能GN002(科创债)</t>
  </si>
  <si>
    <t>25康富租赁MTN004(碳中和债)</t>
  </si>
  <si>
    <t>25鲁高速GN005(碳中和债)</t>
  </si>
  <si>
    <t>25华能财资GN001(碳中和债)</t>
  </si>
  <si>
    <t>中国华能集团香港财资管理有限公司</t>
  </si>
  <si>
    <t>25云南发电MTN002(科创债)</t>
  </si>
  <si>
    <t>25华能水电GN005(科创债)</t>
  </si>
  <si>
    <t>25三峡GN004(碳中和债)</t>
  </si>
  <si>
    <t>25海尔智家MTN002(科创债)</t>
  </si>
  <si>
    <t>25三峡GN003(碳中和债)</t>
  </si>
  <si>
    <t>25天成租赁GN002(碳中和债)</t>
  </si>
  <si>
    <t>25融和融资MTN003(碳中和债)</t>
  </si>
  <si>
    <t>25福州地铁GN002(碳中和债)</t>
  </si>
  <si>
    <t>25康富租赁MTN002(绿色碳中和债)</t>
  </si>
  <si>
    <t>25招银金租绿色债01</t>
  </si>
  <si>
    <t>招银金融租赁有限公司</t>
  </si>
  <si>
    <t>25鲁宏桥GN004(科创债)</t>
  </si>
  <si>
    <t>25津创环保MTN001(绿色)</t>
  </si>
  <si>
    <t>天津创业环保集团股份有限公司</t>
  </si>
  <si>
    <t>25华能水电GN007(科创债)</t>
  </si>
  <si>
    <t>25中燃气GN004</t>
  </si>
  <si>
    <t>中国燃气控股有限公司</t>
  </si>
  <si>
    <t>25华电江苏MTN001(绿色)</t>
  </si>
  <si>
    <t>华电江苏能源有限公司</t>
  </si>
  <si>
    <t>25华电租赁MTN003(绿色)</t>
  </si>
  <si>
    <t>25国网租赁MTN005(绿色)</t>
  </si>
  <si>
    <t>25中核租赁GN002(碳中和债)</t>
  </si>
  <si>
    <t>25河南发电MTN002(绿色)</t>
  </si>
  <si>
    <t>25融和融资MTN004(碳中和债)</t>
  </si>
  <si>
    <t>25苏州轨交MTN002(碳中和债)</t>
  </si>
  <si>
    <t>苏州市轨道交通集团有限公司</t>
  </si>
  <si>
    <t>25青岛地铁MTN003(碳中和债)</t>
  </si>
  <si>
    <t>25北排产业GN001</t>
  </si>
  <si>
    <t>北京北排产业发展集团有限责任公司</t>
  </si>
  <si>
    <t>25国网新源GN001(乡村振兴)</t>
  </si>
  <si>
    <t>国网新源控股有限公司</t>
  </si>
  <si>
    <t>25宁波水务MTN002(绿色)</t>
  </si>
  <si>
    <t>宁波市水务环境集团股份有限公司</t>
  </si>
  <si>
    <t>25宁波水务MTN001(绿色)</t>
  </si>
  <si>
    <t>25中核租赁GN003(碳中和债)</t>
  </si>
  <si>
    <t>25武汉排水MTN002(绿色)</t>
  </si>
  <si>
    <t>武汉市城市排水发展有限公司</t>
  </si>
  <si>
    <t>25福州地铁GN003(碳中和债)</t>
  </si>
  <si>
    <t>25国网新源GN003</t>
  </si>
  <si>
    <t>25国网新源GN002</t>
  </si>
  <si>
    <t>25长江投资MTN001(碳中和债)</t>
  </si>
  <si>
    <t>长江三峡投资管理有限公司</t>
  </si>
  <si>
    <t>25云南发电MTN003(科创债)</t>
  </si>
  <si>
    <t>25南昌轨交MTN001(绿色)</t>
  </si>
  <si>
    <t>25国网新源GN004</t>
  </si>
  <si>
    <t>25国网新源GN005</t>
  </si>
  <si>
    <t>25国网新源GN006</t>
  </si>
  <si>
    <t>25国网新源GN007(乡村振兴)</t>
  </si>
  <si>
    <t>25中国电力GN004(蓝债)</t>
  </si>
  <si>
    <t>25东莞轨交GN001</t>
  </si>
  <si>
    <t>东莞市轨道交通有限公司</t>
  </si>
  <si>
    <t>25中核租赁SCP002(绿色)</t>
  </si>
  <si>
    <t>25国网新源GN008</t>
  </si>
  <si>
    <t>25国网新源GN009(乡村振兴)</t>
  </si>
  <si>
    <t>25天成租赁GN003(碳中和债)</t>
  </si>
  <si>
    <t>25三峡GN005(碳中和债)</t>
  </si>
  <si>
    <t>25三峡GN006(碳中和债)</t>
  </si>
  <si>
    <t>25核风电GN003(科创债)</t>
  </si>
  <si>
    <t>25绍兴轨交GN001</t>
  </si>
  <si>
    <t>25核风电GN004(科创债)</t>
  </si>
  <si>
    <t>25国网新源GN010(乡村振兴)</t>
  </si>
  <si>
    <t>25中创新航MTN002(科创债)</t>
  </si>
  <si>
    <t>25珠城轨MTN001(绿色)</t>
  </si>
  <si>
    <t>广东珠三角城际轨道交通有限公司</t>
  </si>
  <si>
    <t>012582425</t>
  </si>
  <si>
    <t>25云南发电MTN005(科创债)</t>
  </si>
  <si>
    <t>25华能水电GN011(科创债)</t>
  </si>
  <si>
    <t>25中创新航MTN003(科创债)</t>
  </si>
  <si>
    <t>25苏州公交MTN002(碳中和债)</t>
  </si>
  <si>
    <t>25鲁宏桥GN005(科创债)</t>
  </si>
  <si>
    <t>25通威GN003(科创债)</t>
  </si>
  <si>
    <t>25云南发电MTN004(科创债)</t>
  </si>
  <si>
    <t>25国轩高科GN001(科创债)</t>
  </si>
  <si>
    <t>25天成租赁GN004(碳中和债)</t>
  </si>
  <si>
    <t>25绍兴轨交GN002</t>
  </si>
  <si>
    <t>25内蒙能源GN001(乡村振兴)</t>
  </si>
  <si>
    <t>苏州市公交集团有限公司</t>
  </si>
  <si>
    <t>国轩高科股份有限公司</t>
  </si>
  <si>
    <t>内蒙古能源集团有限公司</t>
  </si>
  <si>
    <t>江西赣锋锂业集团股份有限公司</t>
  </si>
  <si>
    <t>25广州净水GN001</t>
  </si>
  <si>
    <t>25通威GN004(科创债)</t>
  </si>
  <si>
    <t>25鄂能源MTN001(碳中和债)</t>
  </si>
  <si>
    <t>25华润租赁MTN003(碳中和债)</t>
  </si>
  <si>
    <t>25三峡GN007(碳中和债)</t>
  </si>
  <si>
    <t>25三峡GN008(碳中和债)</t>
  </si>
  <si>
    <t>25三峡GN009(碳中和债)</t>
  </si>
  <si>
    <t>012583175</t>
  </si>
  <si>
    <t>25宁波水务SCP001(绿色)</t>
  </si>
  <si>
    <t>25三峡GN010(碳中和债)</t>
  </si>
  <si>
    <t>广州市净水有限公司</t>
  </si>
  <si>
    <t>湖北能源集团股份有限公司</t>
  </si>
  <si>
    <t>26南昌轨交MTN001(绿色)</t>
  </si>
  <si>
    <t>26南昌轨交MTN002(绿色)</t>
  </si>
  <si>
    <t>26中核租赁GN001(碳中和债)</t>
  </si>
  <si>
    <t>26湖南城铁MTN001(绿色)</t>
  </si>
  <si>
    <t>湖南城际铁路有限公司</t>
  </si>
  <si>
    <t>26国网新源GN001(乡村振兴)</t>
  </si>
  <si>
    <t>26通威GN001(科创债)</t>
  </si>
  <si>
    <t>26国网新源GN002(乡村振兴)</t>
  </si>
  <si>
    <t>012680278</t>
  </si>
  <si>
    <t>26赣锋锂业SCP001(科创债)</t>
  </si>
  <si>
    <t>26华能水电GN002(科创债)</t>
  </si>
  <si>
    <t>远东资信</t>
  </si>
  <si>
    <t>26鄂能源MTN001(碳中和债)</t>
  </si>
  <si>
    <t>26宁德时代MTN001(科创债)</t>
  </si>
  <si>
    <t>26国网新源GN004(碳中和债)</t>
  </si>
  <si>
    <t>26国网新源GN003(碳中和债)</t>
  </si>
  <si>
    <t>26鲁宏桥GN001(科创债)</t>
  </si>
  <si>
    <t>26广州净水GN001A</t>
  </si>
  <si>
    <t>26广州净水GN001B</t>
  </si>
  <si>
    <t>26天成租赁GN001(碳中和债)</t>
  </si>
  <si>
    <t>26国网新源GN005(乡村振兴)</t>
  </si>
  <si>
    <t>26通威GN002(科创债)</t>
  </si>
  <si>
    <t>26天成租赁GN002(碳中和债)</t>
  </si>
  <si>
    <t>26福州地铁GN001(碳中和债)</t>
  </si>
  <si>
    <t>26国网新源GN006(乡村振兴)</t>
  </si>
  <si>
    <t>26TCL实业SCP001(绿色两新)</t>
  </si>
  <si>
    <t>TCL实业控股股份有限公司</t>
  </si>
  <si>
    <t>26南昌轨交MTN003(绿色)</t>
  </si>
  <si>
    <t>26华友钴业GN004(科创债)</t>
  </si>
  <si>
    <t>浙江华友钴业股份有限公司</t>
  </si>
  <si>
    <t>26国轩高科GN001</t>
  </si>
  <si>
    <t>26中建投租MTN001(绿色)</t>
  </si>
  <si>
    <t>中建投租赁股份有限公司</t>
  </si>
  <si>
    <t>26昆山水务MTN001(可持续挂钩)</t>
  </si>
  <si>
    <t>昆山市水务集团有限公司</t>
  </si>
  <si>
    <t>26万华化学GN005(科创债)</t>
  </si>
  <si>
    <t>万华化学集团股份有限公司</t>
  </si>
  <si>
    <t>26天成租赁SCP010(碳中和债)</t>
  </si>
  <si>
    <t>26东莞轨交GN001</t>
  </si>
  <si>
    <t>26宁德时代MTN002(科创债)</t>
  </si>
  <si>
    <t>26国轩高科GN002(科创债)</t>
  </si>
  <si>
    <t>26中创新航MTN002(科创债)</t>
  </si>
  <si>
    <t>26华能水电GN005(乡村振兴)</t>
  </si>
  <si>
    <t>26赣锋锂业MTN001(绿色)</t>
  </si>
  <si>
    <t>26明阳智能GN001(科创债)</t>
  </si>
  <si>
    <t>明阳智慧能源集团股份公司</t>
  </si>
  <si>
    <t>26中创新航MTN001(科创债)</t>
  </si>
  <si>
    <t>26绍兴轨交GN001</t>
  </si>
  <si>
    <t>26通威GN004(科创债)</t>
  </si>
  <si>
    <t>26扬州交通MTN002(碳中和债)</t>
  </si>
  <si>
    <t>26鄂能源MTN003(碳中和债)</t>
  </si>
  <si>
    <t>26鄂能源MTN004(碳中和债)</t>
  </si>
  <si>
    <t>26核风电GN001</t>
  </si>
  <si>
    <t>26核风电GN002</t>
  </si>
  <si>
    <t>26金开新能GN001(碳中和债)</t>
  </si>
  <si>
    <t>26国网新源GN010(碳中和债)</t>
  </si>
  <si>
    <t>26国网新源GN008(碳中和债)</t>
  </si>
  <si>
    <t>26国网新源GN009(碳中和债)</t>
  </si>
  <si>
    <t>26国网新源GN007(碳中和债)</t>
  </si>
  <si>
    <t>012680871</t>
  </si>
  <si>
    <t>26天成租赁SCP012(绿色)</t>
  </si>
  <si>
    <t>26通威GN003(科创债)</t>
  </si>
  <si>
    <t>012681255</t>
  </si>
  <si>
    <t>26华能水电GN007</t>
  </si>
  <si>
    <t>26宁德时代MTN003(科创债)</t>
  </si>
  <si>
    <t>26鄂能源MTN006(绿色)</t>
  </si>
  <si>
    <t>26华能水电GN006(乡村振兴)</t>
  </si>
  <si>
    <t>26中核租赁SCP001(绿色)</t>
  </si>
  <si>
    <t>26南昌轨交MTN004(绿色)</t>
  </si>
  <si>
    <t>符合中欧《共同分类目录》标准的中国存量绿色债券清单（2026年7月版）</t>
    <phoneticPr fontId="16" type="noConversion"/>
  </si>
  <si>
    <t>发布日期：2026年7月30日</t>
    <phoneticPr fontId="16" type="noConversion"/>
  </si>
  <si>
    <t>26TCL实业SCP002(绿色两新)</t>
  </si>
  <si>
    <t>26天成租赁GN003(碳中和债)</t>
  </si>
  <si>
    <t>26核风电GN004</t>
  </si>
  <si>
    <t>26核风电GN003(蓝债)</t>
  </si>
  <si>
    <t>26天成租赁GN004(碳中和债)</t>
  </si>
  <si>
    <t>26华能水电GN008</t>
  </si>
  <si>
    <t>26核风电GN005</t>
  </si>
  <si>
    <t>26国铁租赁SCP002(绿色)</t>
  </si>
  <si>
    <t>国铁融资租赁有限公司</t>
  </si>
  <si>
    <t>26苏州轨交MTN002(碳中和债)</t>
  </si>
  <si>
    <t>26特变新能GN001(科创债)</t>
  </si>
  <si>
    <t>特变电工新疆新能源股份有限公司</t>
  </si>
  <si>
    <t>26宁德时代MTN004B(科创债)</t>
  </si>
  <si>
    <t>26宁德时代MTN004A(科创债)</t>
  </si>
  <si>
    <t>26融和融资SCP006(绿色)</t>
  </si>
  <si>
    <t>26华能水电GN009</t>
  </si>
  <si>
    <t>092504002</t>
  </si>
  <si>
    <t>012680643</t>
  </si>
  <si>
    <t>012680812</t>
  </si>
  <si>
    <t>012681392</t>
  </si>
  <si>
    <t>012681523</t>
  </si>
  <si>
    <t>012681634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</si>
</sst>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76" formatCode="0.00_);[Red]\(0.00\)"/>
    <numFmt numFmtId="177" formatCode="[$-F800]dddd\,\ mmmm\ dd\,\ yyyy"/>
    <numFmt numFmtId="178" formatCode="0.00_ "/>
    <numFmt numFmtId="179" formatCode="yyyy\-mm\-dd"/>
    <numFmt numFmtId="180" formatCode="0_);[Red]\(0\)"/>
    <numFmt numFmtId="181" formatCode="###,###,###,##0.0000"/>
    <numFmt numFmtId="182" formatCode="0.0%"/>
  </numFmts>
  <fonts count="21" x14ac:knownFonts="1">
    <font>
      <sz val="10"/>
      <name val="Arial"/>
      <charset val="134"/>
    </font>
    <font>
      <b/>
      <sz val="10"/>
      <color theme="0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22"/>
      <name val="微软雅黑"/>
      <family val="2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微软雅黑"/>
      <family val="2"/>
      <charset val="134"/>
    </font>
    <font>
      <sz val="10"/>
      <color rgb="FFFF0000"/>
      <name val="Arial"/>
      <family val="2"/>
    </font>
    <font>
      <sz val="11"/>
      <color indexed="8"/>
      <name val="宋体"/>
      <family val="3"/>
      <charset val="134"/>
      <scheme val="minor"/>
    </font>
    <font>
      <sz val="12"/>
      <name val="Calibri"/>
      <family val="2"/>
    </font>
    <font>
      <b/>
      <sz val="10"/>
      <color theme="0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  <font>
      <sz val="11"/>
      <color indexed="8"/>
      <name val="宋体"/>
      <family val="2"/>
      <scheme val="minor"/>
    </font>
    <font>
      <sz val="10"/>
      <name val="Arial"/>
      <family val="2"/>
    </font>
    <font>
      <sz val="10"/>
      <color theme="1"/>
      <name val="宋体"/>
      <family val="1"/>
      <charset val="134"/>
    </font>
    <font>
      <sz val="9"/>
      <name val="宋体"/>
      <family val="2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85961485641044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8">
    <xf numFmtId="0" fontId="0" fillId="0" borderId="0"/>
    <xf numFmtId="0" fontId="12" fillId="0" borderId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5" fillId="0" borderId="0"/>
    <xf numFmtId="0" fontId="2" fillId="0" borderId="0"/>
    <xf numFmtId="9" fontId="18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0" fontId="0" fillId="0" borderId="0" xfId="0" applyAlignment="1">
      <alignment wrapText="1"/>
    </xf>
    <xf numFmtId="176" fontId="1" fillId="2" borderId="1" xfId="1" applyNumberFormat="1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177" fontId="1" fillId="2" borderId="1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178" fontId="3" fillId="3" borderId="1" xfId="1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177" fontId="4" fillId="4" borderId="2" xfId="0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1" applyFont="1" applyAlignment="1">
      <alignment horizontal="right" vertical="center"/>
    </xf>
    <xf numFmtId="180" fontId="0" fillId="0" borderId="0" xfId="0" applyNumberFormat="1" applyAlignment="1">
      <alignment horizontal="left"/>
    </xf>
    <xf numFmtId="0" fontId="9" fillId="0" borderId="0" xfId="0" applyFont="1"/>
    <xf numFmtId="0" fontId="0" fillId="0" borderId="0" xfId="0" applyAlignment="1">
      <alignment horizontal="left"/>
    </xf>
    <xf numFmtId="0" fontId="0" fillId="5" borderId="0" xfId="0" applyFill="1"/>
    <xf numFmtId="0" fontId="0" fillId="6" borderId="0" xfId="0" applyFill="1"/>
    <xf numFmtId="180" fontId="0" fillId="5" borderId="0" xfId="0" applyNumberFormat="1" applyFill="1" applyAlignment="1">
      <alignment horizontal="left"/>
    </xf>
    <xf numFmtId="180" fontId="0" fillId="6" borderId="0" xfId="0" applyNumberFormat="1" applyFill="1" applyAlignment="1">
      <alignment horizontal="left"/>
    </xf>
    <xf numFmtId="0" fontId="0" fillId="7" borderId="0" xfId="0" applyFill="1"/>
    <xf numFmtId="0" fontId="0" fillId="8" borderId="0" xfId="0" applyFill="1"/>
    <xf numFmtId="49" fontId="0" fillId="0" borderId="0" xfId="0" applyNumberFormat="1"/>
    <xf numFmtId="180" fontId="0" fillId="7" borderId="0" xfId="0" applyNumberFormat="1" applyFill="1" applyAlignment="1">
      <alignment horizontal="left"/>
    </xf>
    <xf numFmtId="179" fontId="0" fillId="0" borderId="0" xfId="0" applyNumberFormat="1"/>
    <xf numFmtId="181" fontId="0" fillId="0" borderId="0" xfId="0" applyNumberFormat="1" applyAlignment="1">
      <alignment horizontal="right"/>
    </xf>
    <xf numFmtId="0" fontId="10" fillId="0" borderId="0" xfId="0" applyFont="1"/>
    <xf numFmtId="179" fontId="0" fillId="7" borderId="0" xfId="0" applyNumberFormat="1" applyFill="1"/>
    <xf numFmtId="181" fontId="0" fillId="7" borderId="0" xfId="0" applyNumberFormat="1" applyFill="1" applyAlignment="1">
      <alignment horizontal="right"/>
    </xf>
    <xf numFmtId="179" fontId="0" fillId="5" borderId="0" xfId="0" applyNumberFormat="1" applyFill="1"/>
    <xf numFmtId="181" fontId="0" fillId="5" borderId="0" xfId="0" applyNumberFormat="1" applyFill="1" applyAlignment="1">
      <alignment horizontal="right"/>
    </xf>
    <xf numFmtId="180" fontId="0" fillId="0" borderId="0" xfId="0" applyNumberFormat="1" applyAlignment="1">
      <alignment horizontal="left" vertical="center"/>
    </xf>
    <xf numFmtId="179" fontId="0" fillId="0" borderId="0" xfId="0" applyNumberFormat="1" applyAlignment="1">
      <alignment horizontal="left" vertical="center"/>
    </xf>
    <xf numFmtId="181" fontId="0" fillId="0" borderId="0" xfId="0" applyNumberFormat="1" applyAlignment="1">
      <alignment horizontal="left" vertical="center"/>
    </xf>
    <xf numFmtId="0" fontId="11" fillId="0" borderId="0" xfId="0" applyFont="1"/>
    <xf numFmtId="180" fontId="11" fillId="0" borderId="0" xfId="0" applyNumberFormat="1" applyFont="1" applyAlignment="1">
      <alignment horizontal="left"/>
    </xf>
    <xf numFmtId="49" fontId="4" fillId="4" borderId="3" xfId="0" applyNumberFormat="1" applyFont="1" applyFill="1" applyBorder="1" applyAlignment="1">
      <alignment horizontal="center" vertical="center"/>
    </xf>
    <xf numFmtId="177" fontId="4" fillId="4" borderId="3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19" fillId="0" borderId="0" xfId="1" applyFont="1" applyAlignment="1">
      <alignment vertical="center" wrapText="1"/>
    </xf>
    <xf numFmtId="0" fontId="19" fillId="0" borderId="0" xfId="1" applyFont="1" applyAlignment="1">
      <alignment horizontal="center" vertical="center" wrapText="1"/>
    </xf>
    <xf numFmtId="178" fontId="6" fillId="0" borderId="0" xfId="1" applyNumberFormat="1" applyFont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182" fontId="6" fillId="0" borderId="0" xfId="7" applyNumberFormat="1" applyFont="1" applyAlignment="1">
      <alignment horizontal="center" vertical="center" wrapText="1"/>
    </xf>
    <xf numFmtId="49" fontId="3" fillId="3" borderId="0" xfId="1" applyNumberFormat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177" fontId="4" fillId="4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百分比" xfId="7" builtinId="5"/>
    <cellStyle name="百分比 2" xfId="3" xr:uid="{0619B44F-8222-419E-A4E4-47BE27954D96}"/>
    <cellStyle name="常规" xfId="0" builtinId="0"/>
    <cellStyle name="常规 2" xfId="1" xr:uid="{00000000-0005-0000-0000-000031000000}"/>
    <cellStyle name="常规 2 2" xfId="4" xr:uid="{EE6FD7B1-3744-4F00-9689-FEFFC0E3922E}"/>
    <cellStyle name="常规 3" xfId="5" xr:uid="{F53F49AE-AC45-4D52-9B0B-DB77204C38DC}"/>
    <cellStyle name="常规 4" xfId="2" xr:uid="{00000000-0005-0000-0000-000032000000}"/>
    <cellStyle name="常规 5" xfId="6" xr:uid="{21FD391E-3DAC-40FF-940D-5C114846F447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1" defaultTableStyle="TableStyleMedium9" defaultPivotStyle="PivotStyleLight16">
    <tableStyle name="Invisible" pivot="0" table="0" count="0" xr9:uid="{6E0D96E4-6155-41D2-A061-C75F81DAC9D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196"/>
  <sheetViews>
    <sheetView zoomScale="85" zoomScaleNormal="85" workbookViewId="0">
      <pane xSplit="2" ySplit="1" topLeftCell="C152" activePane="bottomRight" state="frozen"/>
      <selection pane="topRight"/>
      <selection pane="bottomLeft"/>
      <selection pane="bottomRight" activeCell="H193" sqref="H193"/>
    </sheetView>
  </sheetViews>
  <sheetFormatPr defaultColWidth="9.08984375" defaultRowHeight="12.5" x14ac:dyDescent="0.25"/>
  <cols>
    <col min="2" max="2" width="16.81640625" customWidth="1"/>
    <col min="3" max="3" width="12.54296875" customWidth="1"/>
    <col min="4" max="4" width="17" style="23" customWidth="1"/>
    <col min="5" max="5" width="33.54296875" customWidth="1"/>
    <col min="6" max="6" width="23" customWidth="1"/>
    <col min="8" max="8" width="28.453125" customWidth="1"/>
    <col min="9" max="9" width="20.81640625" customWidth="1"/>
    <col min="10" max="10" width="9.08984375" customWidth="1"/>
    <col min="11" max="11" width="20.1796875" customWidth="1"/>
    <col min="12" max="12" width="71.54296875" style="31" customWidth="1"/>
    <col min="13" max="13" width="14" customWidth="1"/>
    <col min="14" max="14" width="14" style="1" customWidth="1"/>
    <col min="15" max="15" width="63" customWidth="1"/>
    <col min="16" max="16" width="25" customWidth="1"/>
    <col min="17" max="17" width="24.453125" customWidth="1"/>
    <col min="18" max="18" width="19" customWidth="1"/>
    <col min="19" max="19" width="9.08984375" hidden="1" customWidth="1"/>
    <col min="20" max="20" width="27.08984375"/>
    <col min="21" max="21" width="13.81640625" hidden="1" customWidth="1"/>
    <col min="22" max="22" width="9.08984375" hidden="1" customWidth="1"/>
  </cols>
  <sheetData>
    <row r="1" spans="1:24" ht="25" x14ac:dyDescent="0.25">
      <c r="A1" t="s">
        <v>0</v>
      </c>
      <c r="B1" t="s">
        <v>1</v>
      </c>
      <c r="C1" t="s">
        <v>2</v>
      </c>
      <c r="D1" s="32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s="31" t="s">
        <v>10</v>
      </c>
      <c r="M1" t="s">
        <v>11</v>
      </c>
      <c r="N1" s="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s="1" t="s">
        <v>18</v>
      </c>
      <c r="U1" t="s">
        <v>19</v>
      </c>
      <c r="V1" t="s">
        <v>20</v>
      </c>
      <c r="W1" t="s">
        <v>19</v>
      </c>
      <c r="X1" t="s">
        <v>20</v>
      </c>
    </row>
    <row r="2" spans="1:24" x14ac:dyDescent="0.25">
      <c r="A2">
        <v>1</v>
      </c>
      <c r="B2" t="s">
        <v>21</v>
      </c>
      <c r="C2" t="str">
        <f>LEFT(B2,LEN(B2)-3)</f>
        <v>132100045</v>
      </c>
      <c r="D2" s="23">
        <v>132100045</v>
      </c>
      <c r="E2" t="e">
        <f>VLOOKUP(D2,'债券名单-中文'!#REF!,2,FALSE)</f>
        <v>#REF!</v>
      </c>
      <c r="F2" t="str">
        <f>VLOOKUP(D2,'combined sheet'!$B$2:$C$194,2,FALSE)</f>
        <v>21紫金矿业GN001</v>
      </c>
      <c r="G2" t="str">
        <f>RIGHT(R2,2)</f>
        <v>21</v>
      </c>
      <c r="H2" t="str">
        <f>LEFT(O2,LEN(O2)-16)</f>
        <v>ZIJIN MINING</v>
      </c>
      <c r="I2" t="str">
        <f>UPPER(H2)</f>
        <v>ZIJIN MINING</v>
      </c>
      <c r="J2" t="str">
        <f>RIGHT(F2,5)</f>
        <v>GN001</v>
      </c>
      <c r="K2" t="str">
        <f>VLOOKUP(D2,'special label'!$D$2:$H$127,5,)</f>
        <v>(Carbon Neutral Bond)</v>
      </c>
      <c r="L2" s="31" t="str">
        <f>CONCATENATE(G2," ",I2," ",J2," ",K2)</f>
        <v>21 ZIJIN MINING GN001 (Carbon Neutral Bond)</v>
      </c>
      <c r="M2" t="e">
        <f>INDEX('债券名单-中文'!$B:$I,MATCH(EN_work!D2,'债券名单-中文'!B:B,0),7)</f>
        <v>#N/A</v>
      </c>
      <c r="N2" s="1" t="s">
        <v>22</v>
      </c>
      <c r="O2" t="s">
        <v>23</v>
      </c>
      <c r="P2" t="s">
        <v>24</v>
      </c>
      <c r="Q2" t="s">
        <v>25</v>
      </c>
      <c r="R2">
        <v>2021</v>
      </c>
      <c r="S2" s="34">
        <v>44313</v>
      </c>
      <c r="T2" s="35">
        <v>3</v>
      </c>
      <c r="U2" t="e">
        <f>INDEX('债券名单-中文'!$B:$I,MATCH(EN_work!$D2,'债券名单-中文'!$B:$B,0),8)</f>
        <v>#N/A</v>
      </c>
      <c r="V2" t="e">
        <f>INDEX('债券名单-中文'!$B:$I,MATCH(EN_work!$D2,'债券名单-中文'!$B:$B,0),9)</f>
        <v>#N/A</v>
      </c>
      <c r="W2" t="s">
        <v>26</v>
      </c>
      <c r="X2" t="s">
        <v>27</v>
      </c>
    </row>
    <row r="3" spans="1:24" ht="26.5" x14ac:dyDescent="0.4">
      <c r="A3">
        <v>2</v>
      </c>
      <c r="B3" t="s">
        <v>28</v>
      </c>
      <c r="C3" t="str">
        <f t="shared" ref="C3:C66" si="0">LEFT(B3,LEN(B3)-3)</f>
        <v>132100122</v>
      </c>
      <c r="D3" s="23">
        <v>132100122</v>
      </c>
      <c r="E3" t="e">
        <f>VLOOKUP(D3,'债券名单-中文'!#REF!,2,FALSE)</f>
        <v>#REF!</v>
      </c>
      <c r="F3" t="str">
        <f>VLOOKUP(D3,'combined sheet'!$B$2:$C$194,2,FALSE)</f>
        <v>21浙能源GN002</v>
      </c>
      <c r="G3" t="str">
        <f t="shared" ref="G3:G66" si="1">RIGHT(R3,2)</f>
        <v>21</v>
      </c>
      <c r="H3" t="str">
        <f>LEFT(O3,LEN(O3)-16)</f>
        <v>ZHEJIANG ENERGY</v>
      </c>
      <c r="I3" t="str">
        <f t="shared" ref="I3:I66" si="2">UPPER(H3)</f>
        <v>ZHEJIANG ENERGY</v>
      </c>
      <c r="J3" t="str">
        <f t="shared" ref="J3:J66" si="3">RIGHT(F3,5)</f>
        <v>GN002</v>
      </c>
      <c r="K3" t="str">
        <f>VLOOKUP(D3,'special label'!$D$2:$H$127,5,)</f>
        <v>(Carbon Neutral Bond)</v>
      </c>
      <c r="L3" s="31" t="str">
        <f t="shared" ref="L3:L66" si="4">CONCATENATE(G3," ",I3," ",J3," ",K3)</f>
        <v>21 ZHEJIANG ENERGY GN002 (Carbon Neutral Bond)</v>
      </c>
      <c r="M3" t="e">
        <f>INDEX('债券名单-中文'!$B:$I,MATCH(EN_work!D3,'债券名单-中文'!B:B,0),7)</f>
        <v>#N/A</v>
      </c>
      <c r="N3" s="1" t="s">
        <v>29</v>
      </c>
      <c r="O3" t="s">
        <v>30</v>
      </c>
      <c r="P3" t="s">
        <v>24</v>
      </c>
      <c r="Q3" t="s">
        <v>31</v>
      </c>
      <c r="R3">
        <v>2021</v>
      </c>
      <c r="S3" s="34">
        <v>44469</v>
      </c>
      <c r="T3" s="35">
        <v>10</v>
      </c>
      <c r="U3" t="e">
        <f>INDEX('债券名单-中文'!$B:$I,MATCH(EN_work!$D3,'债券名单-中文'!$B:$B,0),8)</f>
        <v>#N/A</v>
      </c>
      <c r="V3" t="e">
        <f>INDEX('债券名单-中文'!$B:$I,MATCH(EN_work!$D3,'债券名单-中文'!$B:$B,0),9)</f>
        <v>#N/A</v>
      </c>
      <c r="W3" t="s">
        <v>26</v>
      </c>
      <c r="X3" s="36" t="s">
        <v>32</v>
      </c>
    </row>
    <row r="4" spans="1:24" x14ac:dyDescent="0.25">
      <c r="A4">
        <v>3</v>
      </c>
      <c r="B4" t="s">
        <v>33</v>
      </c>
      <c r="C4" t="str">
        <f t="shared" si="0"/>
        <v>132100151</v>
      </c>
      <c r="D4" s="23">
        <v>132100151</v>
      </c>
      <c r="E4" t="e">
        <f>VLOOKUP(D4,'债券名单-中文'!#REF!,2,FALSE)</f>
        <v>#REF!</v>
      </c>
      <c r="F4" t="str">
        <f>VLOOKUP(D4,'combined sheet'!$B$2:$C$194,2,FALSE)</f>
        <v>21浙能源GN003</v>
      </c>
      <c r="G4" t="str">
        <f t="shared" si="1"/>
        <v>21</v>
      </c>
      <c r="H4" t="str">
        <f>LEFT(O4,LEN(O4)-19)</f>
        <v>Zhejiang Energy</v>
      </c>
      <c r="I4" t="str">
        <f t="shared" si="2"/>
        <v>ZHEJIANG ENERGY</v>
      </c>
      <c r="J4" t="str">
        <f t="shared" si="3"/>
        <v>GN003</v>
      </c>
      <c r="K4" t="str">
        <f>VLOOKUP(D4,'special label'!$D$2:$H$127,5,)</f>
        <v>(Blue Bond)</v>
      </c>
      <c r="L4" s="31" t="str">
        <f t="shared" si="4"/>
        <v>21 ZHEJIANG ENERGY GN003 (Blue Bond)</v>
      </c>
      <c r="M4" t="e">
        <f>INDEX('债券名单-中文'!$B:$I,MATCH(EN_work!D4,'债券名单-中文'!B:B,0),7)</f>
        <v>#N/A</v>
      </c>
      <c r="N4" s="1" t="s">
        <v>34</v>
      </c>
      <c r="O4" t="s">
        <v>35</v>
      </c>
      <c r="P4" t="s">
        <v>24</v>
      </c>
      <c r="Q4" t="s">
        <v>31</v>
      </c>
      <c r="R4">
        <v>2021</v>
      </c>
      <c r="S4" s="34">
        <v>44518</v>
      </c>
      <c r="T4" s="35">
        <v>5</v>
      </c>
      <c r="U4" t="e">
        <f>INDEX('债券名单-中文'!$B:$I,MATCH(EN_work!$D4,'债券名单-中文'!$B:$B,0),8)</f>
        <v>#N/A</v>
      </c>
      <c r="V4" t="e">
        <f>INDEX('债券名单-中文'!$B:$I,MATCH(EN_work!$D4,'债券名单-中文'!$B:$B,0),9)</f>
        <v>#N/A</v>
      </c>
      <c r="W4" t="s">
        <v>26</v>
      </c>
      <c r="X4" t="s">
        <v>32</v>
      </c>
    </row>
    <row r="5" spans="1:24" x14ac:dyDescent="0.25">
      <c r="A5">
        <v>4</v>
      </c>
      <c r="B5" t="s">
        <v>36</v>
      </c>
      <c r="C5" t="str">
        <f t="shared" si="0"/>
        <v>132180001</v>
      </c>
      <c r="D5" s="23">
        <v>132180001</v>
      </c>
      <c r="E5" t="e">
        <f>VLOOKUP(D5,'债券名单-中文'!#REF!,2,FALSE)</f>
        <v>#REF!</v>
      </c>
      <c r="F5" t="str">
        <f>VLOOKUP(D5,'combined sheet'!$B$2:$C$194,2,FALSE)</f>
        <v>21烟台打捞GN001</v>
      </c>
      <c r="G5" t="str">
        <f t="shared" si="1"/>
        <v>21</v>
      </c>
      <c r="H5" t="str">
        <f t="shared" ref="H5:H7" si="5">LEFT(O5,LEN(O5)-14)</f>
        <v>CHINA YANTAI SALVAGE</v>
      </c>
      <c r="I5" t="str">
        <f t="shared" si="2"/>
        <v>CHINA YANTAI SALVAGE</v>
      </c>
      <c r="J5" t="str">
        <f t="shared" si="3"/>
        <v>GN001</v>
      </c>
      <c r="L5" s="31" t="str">
        <f t="shared" si="4"/>
        <v xml:space="preserve">21 CHINA YANTAI SALVAGE GN001 </v>
      </c>
      <c r="M5" t="e">
        <f>INDEX('债券名单-中文'!$B:$I,MATCH(EN_work!D5,'债券名单-中文'!B:B,0),7)</f>
        <v>#N/A</v>
      </c>
      <c r="N5" s="1" t="s">
        <v>34</v>
      </c>
      <c r="O5" t="s">
        <v>37</v>
      </c>
      <c r="P5" t="s">
        <v>24</v>
      </c>
      <c r="Q5" t="s">
        <v>38</v>
      </c>
      <c r="R5">
        <v>2021</v>
      </c>
      <c r="S5" s="34">
        <v>44522</v>
      </c>
      <c r="T5" s="35">
        <v>3</v>
      </c>
      <c r="U5" t="e">
        <f>INDEX('债券名单-中文'!$B:$I,MATCH(EN_work!$D5,'债券名单-中文'!$B:$B,0),8)</f>
        <v>#N/A</v>
      </c>
      <c r="V5" t="e">
        <f>INDEX('债券名单-中文'!$B:$I,MATCH(EN_work!$D5,'债券名单-中文'!$B:$B,0),9)</f>
        <v>#N/A</v>
      </c>
      <c r="W5" t="s">
        <v>26</v>
      </c>
      <c r="X5" t="s">
        <v>32</v>
      </c>
    </row>
    <row r="6" spans="1:24" x14ac:dyDescent="0.25">
      <c r="A6">
        <v>5</v>
      </c>
      <c r="B6" t="s">
        <v>39</v>
      </c>
      <c r="C6" t="str">
        <f t="shared" si="0"/>
        <v>132280042</v>
      </c>
      <c r="D6" s="23">
        <v>132280042</v>
      </c>
      <c r="E6" t="e">
        <f>VLOOKUP(D6,'债券名单-中文'!#REF!,2,FALSE)</f>
        <v>#REF!</v>
      </c>
      <c r="F6" t="str">
        <f>VLOOKUP(D6,'combined sheet'!$B$2:$C$194,2,FALSE)</f>
        <v>22烟台打捞GN001</v>
      </c>
      <c r="G6" t="str">
        <f t="shared" si="1"/>
        <v>22</v>
      </c>
      <c r="H6" t="str">
        <f t="shared" si="5"/>
        <v>CHINA YANTAI SALVAGE</v>
      </c>
      <c r="I6" t="str">
        <f t="shared" si="2"/>
        <v>CHINA YANTAI SALVAGE</v>
      </c>
      <c r="J6" t="str">
        <f t="shared" si="3"/>
        <v>GN001</v>
      </c>
      <c r="L6" s="31" t="str">
        <f t="shared" si="4"/>
        <v xml:space="preserve">22 CHINA YANTAI SALVAGE GN001 </v>
      </c>
      <c r="M6" t="e">
        <f>INDEX('债券名单-中文'!$B:$I,MATCH(EN_work!D6,'债券名单-中文'!B:B,0),7)</f>
        <v>#N/A</v>
      </c>
      <c r="N6" s="1" t="s">
        <v>34</v>
      </c>
      <c r="O6" t="s">
        <v>40</v>
      </c>
      <c r="P6" t="s">
        <v>24</v>
      </c>
      <c r="Q6" t="s">
        <v>38</v>
      </c>
      <c r="R6">
        <v>2022</v>
      </c>
      <c r="S6" s="34">
        <v>44679</v>
      </c>
      <c r="T6" s="35">
        <v>3</v>
      </c>
      <c r="U6" t="e">
        <f>INDEX('债券名单-中文'!$B:$I,MATCH(EN_work!$D6,'债券名单-中文'!$B:$B,0),8)</f>
        <v>#N/A</v>
      </c>
      <c r="V6" t="e">
        <f>INDEX('债券名单-中文'!$B:$I,MATCH(EN_work!$D6,'债券名单-中文'!$B:$B,0),9)</f>
        <v>#N/A</v>
      </c>
      <c r="W6" t="s">
        <v>26</v>
      </c>
      <c r="X6" t="s">
        <v>32</v>
      </c>
    </row>
    <row r="7" spans="1:24" x14ac:dyDescent="0.25">
      <c r="A7">
        <v>6</v>
      </c>
      <c r="B7" t="s">
        <v>41</v>
      </c>
      <c r="C7" t="str">
        <f t="shared" si="0"/>
        <v>132280091</v>
      </c>
      <c r="D7" s="23">
        <v>132280091</v>
      </c>
      <c r="E7" t="e">
        <f>VLOOKUP(D7,'债券名单-中文'!#REF!,2,FALSE)</f>
        <v>#REF!</v>
      </c>
      <c r="F7" t="str">
        <f>VLOOKUP(D7,'combined sheet'!$B$2:$C$194,2,FALSE)</f>
        <v>22扬州交通GN001</v>
      </c>
      <c r="G7" t="str">
        <f t="shared" si="1"/>
        <v>22</v>
      </c>
      <c r="H7" t="str">
        <f t="shared" si="5"/>
        <v>YANGZHOU TRANSPORTATION INDUSTRIAL GROUP</v>
      </c>
      <c r="I7" t="str">
        <f t="shared" si="2"/>
        <v>YANGZHOU TRANSPORTATION INDUSTRIAL GROUP</v>
      </c>
      <c r="J7" t="str">
        <f t="shared" si="3"/>
        <v>GN001</v>
      </c>
      <c r="K7" t="str">
        <f>VLOOKUP(D7,'special label'!$D$2:$H$127,5,)</f>
        <v>(Carbon Neutral Bond)</v>
      </c>
      <c r="L7" s="31" t="str">
        <f t="shared" si="4"/>
        <v>22 YANGZHOU TRANSPORTATION INDUSTRIAL GROUP GN001 (Carbon Neutral Bond)</v>
      </c>
      <c r="M7" t="e">
        <f>INDEX('债券名单-中文'!$B:$I,MATCH(EN_work!D7,'债券名单-中文'!B:B,0),7)</f>
        <v>#N/A</v>
      </c>
      <c r="N7" s="1" t="s">
        <v>42</v>
      </c>
      <c r="O7" t="s">
        <v>43</v>
      </c>
      <c r="P7" t="s">
        <v>24</v>
      </c>
      <c r="Q7" t="s">
        <v>44</v>
      </c>
      <c r="R7">
        <v>2022</v>
      </c>
      <c r="S7" s="34">
        <v>44830</v>
      </c>
      <c r="T7" s="35">
        <v>5</v>
      </c>
      <c r="U7" t="e">
        <f>INDEX('债券名单-中文'!$B:$I,MATCH(EN_work!$D7,'债券名单-中文'!$B:$B,0),8)</f>
        <v>#N/A</v>
      </c>
      <c r="V7" t="e">
        <f>INDEX('债券名单-中文'!$B:$I,MATCH(EN_work!$D7,'债券名单-中文'!$B:$B,0),9)</f>
        <v>#N/A</v>
      </c>
      <c r="W7" t="s">
        <v>26</v>
      </c>
      <c r="X7" t="s">
        <v>45</v>
      </c>
    </row>
    <row r="8" spans="1:24" x14ac:dyDescent="0.25">
      <c r="A8">
        <v>7</v>
      </c>
      <c r="B8" t="s">
        <v>46</v>
      </c>
      <c r="C8" t="str">
        <f t="shared" si="0"/>
        <v>132000021</v>
      </c>
      <c r="D8" s="23">
        <v>132000021</v>
      </c>
      <c r="E8" t="e">
        <f>VLOOKUP(D8,'债券名单-中文'!#REF!,2,FALSE)</f>
        <v>#REF!</v>
      </c>
      <c r="F8" t="str">
        <f>VLOOKUP(D8,'combined sheet'!$B$2:$C$194,2,FALSE)</f>
        <v>20雅砻江GN001</v>
      </c>
      <c r="G8" t="str">
        <f t="shared" si="1"/>
        <v>20</v>
      </c>
      <c r="H8" t="str">
        <f t="shared" ref="H8:H13" si="6">LEFT(O8,LEN(O8)-16)</f>
        <v>YLHDC</v>
      </c>
      <c r="I8" t="str">
        <f t="shared" si="2"/>
        <v>YLHDC</v>
      </c>
      <c r="J8" t="str">
        <f t="shared" si="3"/>
        <v>GN001</v>
      </c>
      <c r="L8" s="31" t="str">
        <f t="shared" si="4"/>
        <v xml:space="preserve">20 YLHDC GN001 </v>
      </c>
      <c r="M8" t="e">
        <f>INDEX('债券名单-中文'!$B:$I,MATCH(EN_work!D8,'债券名单-中文'!B:B,0),7)</f>
        <v>#N/A</v>
      </c>
      <c r="N8" s="1" t="s">
        <v>47</v>
      </c>
      <c r="O8" t="s">
        <v>48</v>
      </c>
      <c r="P8" t="s">
        <v>24</v>
      </c>
      <c r="Q8" t="s">
        <v>49</v>
      </c>
      <c r="R8">
        <v>2020</v>
      </c>
      <c r="S8" s="34">
        <v>43979</v>
      </c>
      <c r="T8" s="35">
        <v>10</v>
      </c>
      <c r="U8" t="e">
        <f>INDEX('债券名单-中文'!$B:$I,MATCH(EN_work!$D8,'债券名单-中文'!$B:$B,0),8)</f>
        <v>#N/A</v>
      </c>
      <c r="V8" t="e">
        <f>INDEX('债券名单-中文'!$B:$I,MATCH(EN_work!$D8,'债券名单-中文'!$B:$B,0),9)</f>
        <v>#N/A</v>
      </c>
      <c r="W8" t="s">
        <v>26</v>
      </c>
      <c r="X8" t="s">
        <v>27</v>
      </c>
    </row>
    <row r="9" spans="1:24" x14ac:dyDescent="0.25">
      <c r="A9">
        <v>8</v>
      </c>
      <c r="B9" t="s">
        <v>50</v>
      </c>
      <c r="C9" t="str">
        <f t="shared" si="0"/>
        <v>132100013</v>
      </c>
      <c r="D9" s="23">
        <v>132100013</v>
      </c>
      <c r="E9" t="e">
        <f>VLOOKUP(D9,'债券名单-中文'!#REF!,2,FALSE)</f>
        <v>#REF!</v>
      </c>
      <c r="F9" t="str">
        <f>VLOOKUP(D9,'combined sheet'!$B$2:$C$194,2,FALSE)</f>
        <v>21雅砻江GN001</v>
      </c>
      <c r="G9" t="str">
        <f t="shared" si="1"/>
        <v>21</v>
      </c>
      <c r="H9" t="str">
        <f t="shared" si="6"/>
        <v>YLHDC</v>
      </c>
      <c r="I9" t="str">
        <f t="shared" si="2"/>
        <v>YLHDC</v>
      </c>
      <c r="J9" t="str">
        <f t="shared" si="3"/>
        <v>GN001</v>
      </c>
      <c r="L9" s="31" t="str">
        <f t="shared" si="4"/>
        <v xml:space="preserve">21 YLHDC GN001 </v>
      </c>
      <c r="M9" t="e">
        <f>INDEX('债券名单-中文'!$B:$I,MATCH(EN_work!D9,'债券名单-中文'!B:B,0),7)</f>
        <v>#N/A</v>
      </c>
      <c r="N9" s="1" t="s">
        <v>47</v>
      </c>
      <c r="O9" t="s">
        <v>51</v>
      </c>
      <c r="P9" t="s">
        <v>24</v>
      </c>
      <c r="Q9" t="s">
        <v>49</v>
      </c>
      <c r="R9">
        <v>2021</v>
      </c>
      <c r="S9" s="34">
        <v>44236</v>
      </c>
      <c r="T9" s="35">
        <v>3</v>
      </c>
      <c r="U9" t="e">
        <f>INDEX('债券名单-中文'!$B:$I,MATCH(EN_work!$D9,'债券名单-中文'!$B:$B,0),8)</f>
        <v>#N/A</v>
      </c>
      <c r="V9" t="e">
        <f>INDEX('债券名单-中文'!$B:$I,MATCH(EN_work!$D9,'债券名单-中文'!$B:$B,0),9)</f>
        <v>#N/A</v>
      </c>
      <c r="W9" t="s">
        <v>26</v>
      </c>
      <c r="X9" t="s">
        <v>27</v>
      </c>
    </row>
    <row r="10" spans="1:24" x14ac:dyDescent="0.25">
      <c r="A10">
        <v>9</v>
      </c>
      <c r="B10" t="s">
        <v>52</v>
      </c>
      <c r="C10" t="str">
        <f t="shared" si="0"/>
        <v>132100034</v>
      </c>
      <c r="D10" s="23">
        <v>132100034</v>
      </c>
      <c r="E10" t="e">
        <f>VLOOKUP(D10,'债券名单-中文'!#REF!,2,FALSE)</f>
        <v>#REF!</v>
      </c>
      <c r="F10" t="str">
        <f>VLOOKUP(D10,'combined sheet'!$B$2:$C$194,2,FALSE)</f>
        <v>21雅砻江GN002</v>
      </c>
      <c r="G10" t="str">
        <f t="shared" si="1"/>
        <v>21</v>
      </c>
      <c r="H10" t="str">
        <f t="shared" si="6"/>
        <v>YLHDC</v>
      </c>
      <c r="I10" t="str">
        <f t="shared" si="2"/>
        <v>YLHDC</v>
      </c>
      <c r="J10" t="str">
        <f t="shared" si="3"/>
        <v>GN002</v>
      </c>
      <c r="K10" t="str">
        <f>VLOOKUP(D10,'special label'!$D$2:$H$127,5,)</f>
        <v>(Carbon Neutral Bond)</v>
      </c>
      <c r="L10" s="31" t="str">
        <f t="shared" si="4"/>
        <v>21 YLHDC GN002 (Carbon Neutral Bond)</v>
      </c>
      <c r="M10" t="e">
        <f>INDEX('债券名单-中文'!$B:$I,MATCH(EN_work!D10,'债券名单-中文'!B:B,0),7)</f>
        <v>#N/A</v>
      </c>
      <c r="N10" s="1" t="s">
        <v>47</v>
      </c>
      <c r="O10" t="s">
        <v>53</v>
      </c>
      <c r="P10" t="s">
        <v>24</v>
      </c>
      <c r="Q10" t="s">
        <v>49</v>
      </c>
      <c r="R10">
        <v>2021</v>
      </c>
      <c r="S10" s="34">
        <v>44300</v>
      </c>
      <c r="T10" s="35">
        <v>7</v>
      </c>
      <c r="U10" t="e">
        <f>INDEX('债券名单-中文'!$B:$I,MATCH(EN_work!$D10,'债券名单-中文'!$B:$B,0),8)</f>
        <v>#N/A</v>
      </c>
      <c r="V10" t="e">
        <f>INDEX('债券名单-中文'!$B:$I,MATCH(EN_work!$D10,'债券名单-中文'!$B:$B,0),9)</f>
        <v>#N/A</v>
      </c>
      <c r="W10" t="s">
        <v>26</v>
      </c>
      <c r="X10" t="s">
        <v>27</v>
      </c>
    </row>
    <row r="11" spans="1:24" x14ac:dyDescent="0.25">
      <c r="A11">
        <v>10</v>
      </c>
      <c r="B11" t="s">
        <v>54</v>
      </c>
      <c r="C11" t="str">
        <f t="shared" si="0"/>
        <v>132280029</v>
      </c>
      <c r="D11" s="23">
        <v>132280029</v>
      </c>
      <c r="E11" t="e">
        <f>VLOOKUP(D11,'债券名单-中文'!#REF!,2,FALSE)</f>
        <v>#REF!</v>
      </c>
      <c r="F11" t="str">
        <f>VLOOKUP(D11,'combined sheet'!$B$2:$C$194,2,FALSE)</f>
        <v>22雅砻江GN001</v>
      </c>
      <c r="G11" t="str">
        <f t="shared" si="1"/>
        <v>22</v>
      </c>
      <c r="H11" t="str">
        <f t="shared" si="6"/>
        <v>YLH</v>
      </c>
      <c r="I11" t="str">
        <f t="shared" si="2"/>
        <v>YLH</v>
      </c>
      <c r="J11" t="str">
        <f t="shared" si="3"/>
        <v>GN001</v>
      </c>
      <c r="K11" t="str">
        <f>VLOOKUP(D11,'special label'!$D$2:$H$127,5,)</f>
        <v>(Carbon Neutral Bond)</v>
      </c>
      <c r="L11" s="31" t="str">
        <f t="shared" si="4"/>
        <v>22 YLH GN001 (Carbon Neutral Bond)</v>
      </c>
      <c r="M11" t="e">
        <f>INDEX('债券名单-中文'!$B:$I,MATCH(EN_work!D11,'债券名单-中文'!B:B,0),7)</f>
        <v>#N/A</v>
      </c>
      <c r="N11" s="1" t="s">
        <v>47</v>
      </c>
      <c r="O11" t="s">
        <v>55</v>
      </c>
      <c r="P11" t="s">
        <v>24</v>
      </c>
      <c r="Q11" t="s">
        <v>49</v>
      </c>
      <c r="R11">
        <v>2022</v>
      </c>
      <c r="S11" s="34">
        <v>44659</v>
      </c>
      <c r="T11" s="35">
        <v>10</v>
      </c>
      <c r="U11" t="e">
        <f>INDEX('债券名单-中文'!$B:$I,MATCH(EN_work!$D11,'债券名单-中文'!$B:$B,0),8)</f>
        <v>#N/A</v>
      </c>
      <c r="V11" t="e">
        <f>INDEX('债券名单-中文'!$B:$I,MATCH(EN_work!$D11,'债券名单-中文'!$B:$B,0),9)</f>
        <v>#N/A</v>
      </c>
      <c r="W11" t="s">
        <v>26</v>
      </c>
      <c r="X11" t="s">
        <v>32</v>
      </c>
    </row>
    <row r="12" spans="1:24" x14ac:dyDescent="0.25">
      <c r="A12">
        <v>11</v>
      </c>
      <c r="B12" t="s">
        <v>56</v>
      </c>
      <c r="C12" t="str">
        <f t="shared" si="0"/>
        <v>132280049</v>
      </c>
      <c r="D12" s="23">
        <v>132280049</v>
      </c>
      <c r="E12" t="e">
        <f>VLOOKUP(D12,'债券名单-中文'!#REF!,2,FALSE)</f>
        <v>#REF!</v>
      </c>
      <c r="F12" t="str">
        <f>VLOOKUP(D12,'combined sheet'!$B$2:$C$194,2,FALSE)</f>
        <v>22雅砻江GN002</v>
      </c>
      <c r="G12" t="str">
        <f t="shared" si="1"/>
        <v>22</v>
      </c>
      <c r="H12" t="str">
        <f t="shared" si="6"/>
        <v>YLH</v>
      </c>
      <c r="I12" t="str">
        <f t="shared" si="2"/>
        <v>YLH</v>
      </c>
      <c r="J12" t="str">
        <f t="shared" si="3"/>
        <v>GN002</v>
      </c>
      <c r="K12" t="str">
        <f>VLOOKUP(D12,'special label'!$D$2:$H$127,5,)</f>
        <v>(Carbon Neutral Bond)</v>
      </c>
      <c r="L12" s="31" t="str">
        <f t="shared" si="4"/>
        <v>22 YLH GN002 (Carbon Neutral Bond)</v>
      </c>
      <c r="M12" t="e">
        <f>INDEX('债券名单-中文'!$B:$I,MATCH(EN_work!D12,'债券名单-中文'!B:B,0),7)</f>
        <v>#N/A</v>
      </c>
      <c r="N12" s="1" t="s">
        <v>47</v>
      </c>
      <c r="O12" t="s">
        <v>57</v>
      </c>
      <c r="P12" t="s">
        <v>24</v>
      </c>
      <c r="Q12" t="s">
        <v>49</v>
      </c>
      <c r="R12">
        <v>2022</v>
      </c>
      <c r="S12" s="34">
        <v>44701</v>
      </c>
      <c r="T12" s="35">
        <v>10</v>
      </c>
      <c r="U12" t="e">
        <f>INDEX('债券名单-中文'!$B:$I,MATCH(EN_work!$D12,'债券名单-中文'!$B:$B,0),8)</f>
        <v>#N/A</v>
      </c>
      <c r="V12" t="e">
        <f>INDEX('债券名单-中文'!$B:$I,MATCH(EN_work!$D12,'债券名单-中文'!$B:$B,0),9)</f>
        <v>#N/A</v>
      </c>
      <c r="W12" t="s">
        <v>26</v>
      </c>
      <c r="X12" t="s">
        <v>32</v>
      </c>
    </row>
    <row r="13" spans="1:24" x14ac:dyDescent="0.25">
      <c r="A13">
        <v>12</v>
      </c>
      <c r="B13" t="s">
        <v>58</v>
      </c>
      <c r="C13" t="str">
        <f t="shared" si="0"/>
        <v>132280066</v>
      </c>
      <c r="D13" s="23">
        <v>132280066</v>
      </c>
      <c r="E13" t="e">
        <f>VLOOKUP(D13,'债券名单-中文'!#REF!,2,FALSE)</f>
        <v>#REF!</v>
      </c>
      <c r="F13" t="str">
        <f>VLOOKUP(D13,'combined sheet'!$B$2:$C$194,2,FALSE)</f>
        <v>22雅砻江GN003</v>
      </c>
      <c r="G13" t="str">
        <f t="shared" si="1"/>
        <v>22</v>
      </c>
      <c r="H13" t="str">
        <f t="shared" si="6"/>
        <v>YLH</v>
      </c>
      <c r="I13" t="str">
        <f t="shared" si="2"/>
        <v>YLH</v>
      </c>
      <c r="J13" t="str">
        <f t="shared" si="3"/>
        <v>GN003</v>
      </c>
      <c r="K13" t="str">
        <f>VLOOKUP(D13,'special label'!$D$2:$H$127,5,)</f>
        <v>(Carbon Neutral Bond)</v>
      </c>
      <c r="L13" s="31" t="str">
        <f t="shared" si="4"/>
        <v>22 YLH GN003 (Carbon Neutral Bond)</v>
      </c>
      <c r="M13" t="e">
        <f>INDEX('债券名单-中文'!$B:$I,MATCH(EN_work!D13,'债券名单-中文'!B:B,0),7)</f>
        <v>#N/A</v>
      </c>
      <c r="N13" s="1" t="s">
        <v>47</v>
      </c>
      <c r="O13" t="s">
        <v>59</v>
      </c>
      <c r="P13" t="s">
        <v>24</v>
      </c>
      <c r="Q13" t="s">
        <v>49</v>
      </c>
      <c r="R13">
        <v>2022</v>
      </c>
      <c r="S13" s="34">
        <v>44750</v>
      </c>
      <c r="T13" s="35">
        <v>10</v>
      </c>
      <c r="U13" t="e">
        <f>INDEX('债券名单-中文'!$B:$I,MATCH(EN_work!$D13,'债券名单-中文'!$B:$B,0),8)</f>
        <v>#N/A</v>
      </c>
      <c r="V13" t="e">
        <f>INDEX('债券名单-中文'!$B:$I,MATCH(EN_work!$D13,'债券名单-中文'!$B:$B,0),9)</f>
        <v>#N/A</v>
      </c>
      <c r="W13" t="s">
        <v>26</v>
      </c>
      <c r="X13" t="s">
        <v>45</v>
      </c>
    </row>
    <row r="14" spans="1:24" x14ac:dyDescent="0.25">
      <c r="A14">
        <v>13</v>
      </c>
      <c r="B14" t="s">
        <v>60</v>
      </c>
      <c r="C14" t="str">
        <f t="shared" si="0"/>
        <v>132280063</v>
      </c>
      <c r="D14" s="23">
        <v>132280063</v>
      </c>
      <c r="E14" t="e">
        <f>VLOOKUP(D14,'债券名单-中文'!#REF!,2,FALSE)</f>
        <v>#REF!</v>
      </c>
      <c r="F14" t="str">
        <f>VLOOKUP(D14,'combined sheet'!$B$2:$C$194,2,FALSE)</f>
        <v>22新华水力GN001</v>
      </c>
      <c r="G14" t="str">
        <f t="shared" si="1"/>
        <v>22</v>
      </c>
      <c r="H14" t="str">
        <f t="shared" ref="H14" si="7">LEFT(O14,LEN(O14)-14)</f>
        <v>XINHUA HYDROPOWER COMPANY LIMITED</v>
      </c>
      <c r="I14" t="str">
        <f t="shared" si="2"/>
        <v>XINHUA HYDROPOWER COMPANY LIMITED</v>
      </c>
      <c r="J14" t="str">
        <f t="shared" si="3"/>
        <v>GN001</v>
      </c>
      <c r="L14" s="31" t="str">
        <f t="shared" si="4"/>
        <v xml:space="preserve">22 XINHUA HYDROPOWER COMPANY LIMITED GN001 </v>
      </c>
      <c r="M14" t="e">
        <f>INDEX('债券名单-中文'!$B:$I,MATCH(EN_work!D14,'债券名单-中文'!B:B,0),7)</f>
        <v>#N/A</v>
      </c>
      <c r="N14" s="1" t="s">
        <v>22</v>
      </c>
      <c r="O14" t="s">
        <v>61</v>
      </c>
      <c r="P14" t="s">
        <v>24</v>
      </c>
      <c r="Q14" t="s">
        <v>62</v>
      </c>
      <c r="R14">
        <v>2022</v>
      </c>
      <c r="S14" s="34">
        <v>44743</v>
      </c>
      <c r="T14" s="35">
        <v>10</v>
      </c>
      <c r="U14" t="e">
        <f>INDEX('债券名单-中文'!$B:$I,MATCH(EN_work!$D14,'债券名单-中文'!$B:$B,0),8)</f>
        <v>#N/A</v>
      </c>
      <c r="V14" t="e">
        <f>INDEX('债券名单-中文'!$B:$I,MATCH(EN_work!$D14,'债券名单-中文'!$B:$B,0),9)</f>
        <v>#N/A</v>
      </c>
      <c r="W14" t="s">
        <v>26</v>
      </c>
      <c r="X14" t="s">
        <v>45</v>
      </c>
    </row>
    <row r="15" spans="1:24" x14ac:dyDescent="0.25">
      <c r="A15">
        <v>14</v>
      </c>
      <c r="B15" t="s">
        <v>63</v>
      </c>
      <c r="C15" t="str">
        <f t="shared" si="0"/>
        <v>102101248</v>
      </c>
      <c r="D15" s="23">
        <v>102101248</v>
      </c>
      <c r="E15" t="e">
        <f>VLOOKUP(D15,'债券名单-中文'!#REF!,2,FALSE)</f>
        <v>#REF!</v>
      </c>
      <c r="F15" t="str">
        <f>VLOOKUP(D15,'combined sheet'!$B$2:$C$194,2,FALSE)</f>
        <v>21香城投资MTN002</v>
      </c>
      <c r="G15" t="str">
        <f t="shared" si="1"/>
        <v>21</v>
      </c>
      <c r="H15" t="str">
        <f>LEFT(O15,LEN(O15)-29)</f>
        <v>Xiangcheng investment</v>
      </c>
      <c r="I15" t="str">
        <f t="shared" si="2"/>
        <v>XIANGCHENG INVESTMENT</v>
      </c>
      <c r="J15" t="str">
        <f t="shared" ref="J15:J18" si="8">RIGHT(F15,6)</f>
        <v>MTN002</v>
      </c>
      <c r="K15" t="str">
        <f>VLOOKUP(D15,'special label'!$D$2:$H$127,5,)</f>
        <v>(Carbon Neutral Bond)</v>
      </c>
      <c r="L15" s="31" t="str">
        <f t="shared" si="4"/>
        <v>21 XIANGCHENG INVESTMENT MTN002 (Carbon Neutral Bond)</v>
      </c>
      <c r="M15" t="e">
        <f>INDEX('债券名单-中文'!$B:$I,MATCH(EN_work!D15,'债券名单-中文'!B:B,0),7)</f>
        <v>#N/A</v>
      </c>
      <c r="N15" s="1" t="s">
        <v>42</v>
      </c>
      <c r="O15" t="s">
        <v>64</v>
      </c>
      <c r="P15" t="s">
        <v>24</v>
      </c>
      <c r="Q15" t="s">
        <v>65</v>
      </c>
      <c r="R15">
        <v>2021</v>
      </c>
      <c r="S15" s="34">
        <v>44383</v>
      </c>
      <c r="T15" s="35">
        <v>0.66</v>
      </c>
      <c r="U15" t="e">
        <f>INDEX('债券名单-中文'!$B:$I,MATCH(EN_work!$D15,'债券名单-中文'!$B:$B,0),8)</f>
        <v>#N/A</v>
      </c>
      <c r="V15" t="e">
        <f>INDEX('债券名单-中文'!$B:$I,MATCH(EN_work!$D15,'债券名单-中文'!$B:$B,0),9)</f>
        <v>#N/A</v>
      </c>
      <c r="W15" t="s">
        <v>26</v>
      </c>
      <c r="X15" t="s">
        <v>27</v>
      </c>
    </row>
    <row r="16" spans="1:24" x14ac:dyDescent="0.25">
      <c r="A16">
        <v>15</v>
      </c>
      <c r="B16" t="s">
        <v>66</v>
      </c>
      <c r="C16" t="str">
        <f t="shared" si="0"/>
        <v>102101181</v>
      </c>
      <c r="D16" s="23">
        <v>102101181</v>
      </c>
      <c r="E16" t="e">
        <f>VLOOKUP(D16,'债券名单-中文'!#REF!,2,FALSE)</f>
        <v>#REF!</v>
      </c>
      <c r="F16" t="str">
        <f>VLOOKUP(D16,'combined sheet'!$B$2:$C$194,2,FALSE)</f>
        <v>21锡交通MTN003</v>
      </c>
      <c r="G16" t="str">
        <f t="shared" si="1"/>
        <v>21</v>
      </c>
      <c r="H16" t="str">
        <f>LEFT(O16,LEN(O16)-16)</f>
        <v>WUXI COMMUNICATIONS INDUSTRY</v>
      </c>
      <c r="I16" t="str">
        <f t="shared" si="2"/>
        <v>WUXI COMMUNICATIONS INDUSTRY</v>
      </c>
      <c r="J16" t="str">
        <f t="shared" si="8"/>
        <v>MTN003</v>
      </c>
      <c r="K16" t="str">
        <f>VLOOKUP(D16,'special label'!$D$2:$H$127,5,)</f>
        <v>(Carbon Neutral Bond)</v>
      </c>
      <c r="L16" s="31" t="str">
        <f t="shared" si="4"/>
        <v>21 WUXI COMMUNICATIONS INDUSTRY MTN003 (Carbon Neutral Bond)</v>
      </c>
      <c r="M16" t="e">
        <f>INDEX('债券名单-中文'!$B:$I,MATCH(EN_work!D16,'债券名单-中文'!B:B,0),7)</f>
        <v>#N/A</v>
      </c>
      <c r="N16" s="1" t="s">
        <v>42</v>
      </c>
      <c r="O16" t="s">
        <v>67</v>
      </c>
      <c r="P16" t="s">
        <v>24</v>
      </c>
      <c r="Q16" t="s">
        <v>68</v>
      </c>
      <c r="R16">
        <v>2021</v>
      </c>
      <c r="S16" s="34">
        <v>44371</v>
      </c>
      <c r="T16" s="35">
        <v>1</v>
      </c>
      <c r="U16" t="e">
        <f>INDEX('债券名单-中文'!$B:$I,MATCH(EN_work!$D16,'债券名单-中文'!$B:$B,0),8)</f>
        <v>#N/A</v>
      </c>
      <c r="V16" t="e">
        <f>INDEX('债券名单-中文'!$B:$I,MATCH(EN_work!$D16,'债券名单-中文'!$B:$B,0),9)</f>
        <v>#N/A</v>
      </c>
      <c r="W16" t="s">
        <v>26</v>
      </c>
      <c r="X16" t="s">
        <v>27</v>
      </c>
    </row>
    <row r="17" spans="1:24" s="30" customFormat="1" x14ac:dyDescent="0.25">
      <c r="A17" s="30">
        <v>16</v>
      </c>
      <c r="B17" s="30" t="s">
        <v>69</v>
      </c>
      <c r="C17" s="30" t="str">
        <f t="shared" si="0"/>
        <v>102101316</v>
      </c>
      <c r="D17" s="33">
        <v>102101316</v>
      </c>
      <c r="E17" s="30" t="e">
        <f>VLOOKUP(D17,'债券名单-中文'!#REF!,2,FALSE)</f>
        <v>#REF!</v>
      </c>
      <c r="F17" s="30" t="str">
        <f>VLOOKUP(D17,'combined sheet'!$B$2:$C$194,2,FALSE)</f>
        <v>21锡交通MTN005</v>
      </c>
      <c r="G17" s="30" t="str">
        <f t="shared" si="1"/>
        <v>21</v>
      </c>
      <c r="H17" s="30" t="str">
        <f>LEFT(O17,LEN(O17)-16)</f>
        <v>WUXI COMMUNICATIONS INDUSTRY</v>
      </c>
      <c r="I17" t="str">
        <f t="shared" si="2"/>
        <v>WUXI COMMUNICATIONS INDUSTRY</v>
      </c>
      <c r="J17" s="30" t="str">
        <f t="shared" si="8"/>
        <v>MTN005</v>
      </c>
      <c r="K17" s="30" t="str">
        <f>VLOOKUP(D17,'special label'!$D$2:$H$127,5,)</f>
        <v>(Carbon Neutral Bond)</v>
      </c>
      <c r="L17" s="31" t="str">
        <f t="shared" si="4"/>
        <v>21 WUXI COMMUNICATIONS INDUSTRY MTN005 (Carbon Neutral Bond)</v>
      </c>
      <c r="M17" t="e">
        <f>INDEX('债券名单-中文'!$B:$I,MATCH(EN_work!D17,'债券名单-中文'!B:B,0),7)</f>
        <v>#N/A</v>
      </c>
      <c r="N17" s="1" t="s">
        <v>42</v>
      </c>
      <c r="O17" s="30" t="s">
        <v>70</v>
      </c>
      <c r="P17" s="30" t="s">
        <v>24</v>
      </c>
      <c r="Q17" s="30" t="s">
        <v>68</v>
      </c>
      <c r="R17" s="30">
        <v>2021</v>
      </c>
      <c r="S17" s="37">
        <v>44396</v>
      </c>
      <c r="T17" s="38">
        <v>1</v>
      </c>
      <c r="U17" t="e">
        <f>INDEX('债券名单-中文'!$B:$I,MATCH(EN_work!$D17,'债券名单-中文'!$B:$B,0),8)</f>
        <v>#N/A</v>
      </c>
      <c r="V17" t="e">
        <f>INDEX('债券名单-中文'!$B:$I,MATCH(EN_work!$D17,'债券名单-中文'!$B:$B,0),9)</f>
        <v>#N/A</v>
      </c>
      <c r="W17" s="30" t="s">
        <v>26</v>
      </c>
      <c r="X17" s="30" t="s">
        <v>27</v>
      </c>
    </row>
    <row r="18" spans="1:24" x14ac:dyDescent="0.25">
      <c r="A18">
        <v>17</v>
      </c>
      <c r="B18" t="s">
        <v>71</v>
      </c>
      <c r="C18" t="str">
        <f t="shared" si="0"/>
        <v>012283367</v>
      </c>
      <c r="D18" s="23">
        <v>12283367</v>
      </c>
      <c r="E18" t="e">
        <f>VLOOKUP(D18,'债券名单-中文'!#REF!,2,FALSE)</f>
        <v>#REF!</v>
      </c>
      <c r="F18" t="str">
        <f>VLOOKUP(D18,'combined sheet'!$B$2:$C$194,2,FALSE)</f>
        <v>22锡交通SCP006</v>
      </c>
      <c r="G18" t="str">
        <f t="shared" si="1"/>
        <v>22</v>
      </c>
      <c r="H18" t="str">
        <f>LEFT(O18,LEN(O18)-18)</f>
        <v>WUXI COMMUNICATIONS INDUSTRY</v>
      </c>
      <c r="I18" t="str">
        <f t="shared" si="2"/>
        <v>WUXI COMMUNICATIONS INDUSTRY</v>
      </c>
      <c r="J18" t="str">
        <f t="shared" si="8"/>
        <v>SCP006</v>
      </c>
      <c r="K18" t="str">
        <f>VLOOKUP(D18,'special label'!$D$2:$H$127,5,)</f>
        <v>(Green)</v>
      </c>
      <c r="L18" s="31" t="str">
        <f t="shared" si="4"/>
        <v>22 WUXI COMMUNICATIONS INDUSTRY SCP006 (Green)</v>
      </c>
      <c r="M18" t="e">
        <f>INDEX('债券名单-中文'!$B:$I,MATCH(EN_work!D18,'债券名单-中文'!B:B,0),7)</f>
        <v>#N/A</v>
      </c>
      <c r="N18" s="1" t="s">
        <v>42</v>
      </c>
      <c r="O18" t="s">
        <v>72</v>
      </c>
      <c r="P18" t="s">
        <v>24</v>
      </c>
      <c r="Q18" t="s">
        <v>68</v>
      </c>
      <c r="R18">
        <v>2022</v>
      </c>
      <c r="S18" s="34">
        <v>44831</v>
      </c>
      <c r="T18" s="35">
        <v>1</v>
      </c>
      <c r="U18" t="e">
        <f>INDEX('债券名单-中文'!$B:$I,MATCH(EN_work!$D18,'债券名单-中文'!$B:$B,0),8)</f>
        <v>#N/A</v>
      </c>
      <c r="V18" t="e">
        <f>INDEX('债券名单-中文'!$B:$I,MATCH(EN_work!$D18,'债券名单-中文'!$B:$B,0),9)</f>
        <v>#N/A</v>
      </c>
      <c r="W18" t="s">
        <v>26</v>
      </c>
      <c r="X18" t="s">
        <v>45</v>
      </c>
    </row>
    <row r="19" spans="1:24" x14ac:dyDescent="0.25">
      <c r="A19">
        <v>18</v>
      </c>
      <c r="B19" t="s">
        <v>73</v>
      </c>
      <c r="C19" t="str">
        <f t="shared" si="0"/>
        <v>131656048</v>
      </c>
      <c r="D19" s="23">
        <v>131656048</v>
      </c>
      <c r="E19" t="e">
        <f>VLOOKUP(D19,'债券名单-中文'!#REF!,2,FALSE)</f>
        <v>#REF!</v>
      </c>
      <c r="F19" t="str">
        <f>VLOOKUP(D19,'combined sheet'!$B$2:$C$194,2,FALSE)</f>
        <v>16武汉地铁GN002</v>
      </c>
      <c r="G19" t="str">
        <f t="shared" si="1"/>
        <v>16</v>
      </c>
      <c r="H19" t="str">
        <f t="shared" ref="H19:H20" si="9">LEFT(O19,LEN(O19)-14)</f>
        <v>WUHAN METRO</v>
      </c>
      <c r="I19" t="str">
        <f t="shared" si="2"/>
        <v>WUHAN METRO</v>
      </c>
      <c r="J19" t="str">
        <f t="shared" si="3"/>
        <v>GN002</v>
      </c>
      <c r="L19" s="31" t="str">
        <f t="shared" si="4"/>
        <v xml:space="preserve">16 WUHAN METRO GN002 </v>
      </c>
      <c r="M19" t="e">
        <f>INDEX('债券名单-中文'!$B:$I,MATCH(EN_work!D19,'债券名单-中文'!B:B,0),7)</f>
        <v>#N/A</v>
      </c>
      <c r="N19" s="1" t="s">
        <v>42</v>
      </c>
      <c r="O19" t="s">
        <v>74</v>
      </c>
      <c r="P19" t="s">
        <v>24</v>
      </c>
      <c r="Q19" t="s">
        <v>75</v>
      </c>
      <c r="R19">
        <v>2016</v>
      </c>
      <c r="S19" s="34">
        <v>42669</v>
      </c>
      <c r="T19" s="35">
        <v>20</v>
      </c>
      <c r="U19" t="e">
        <f>INDEX('债券名单-中文'!$B:$I,MATCH(EN_work!$D19,'债券名单-中文'!$B:$B,0),8)</f>
        <v>#N/A</v>
      </c>
      <c r="V19" t="e">
        <f>INDEX('债券名单-中文'!$B:$I,MATCH(EN_work!$D19,'债券名单-中文'!$B:$B,0),9)</f>
        <v>#N/A</v>
      </c>
      <c r="W19" t="s">
        <v>26</v>
      </c>
      <c r="X19" t="s">
        <v>76</v>
      </c>
    </row>
    <row r="20" spans="1:24" x14ac:dyDescent="0.25">
      <c r="A20">
        <v>19</v>
      </c>
      <c r="B20" t="s">
        <v>77</v>
      </c>
      <c r="C20" t="str">
        <f t="shared" si="0"/>
        <v>131781001</v>
      </c>
      <c r="D20" s="23">
        <v>131781001</v>
      </c>
      <c r="E20" t="e">
        <f>VLOOKUP(D20,'债券名单-中文'!#REF!,2,FALSE)</f>
        <v>#REF!</v>
      </c>
      <c r="F20" t="str">
        <f>VLOOKUP(D20,'combined sheet'!$B$2:$C$194,2,FALSE)</f>
        <v>17武汉地铁GN001</v>
      </c>
      <c r="G20" t="str">
        <f t="shared" si="1"/>
        <v>17</v>
      </c>
      <c r="H20" t="str">
        <f t="shared" si="9"/>
        <v>WUHAN METRO</v>
      </c>
      <c r="I20" t="str">
        <f t="shared" si="2"/>
        <v>WUHAN METRO</v>
      </c>
      <c r="J20" t="str">
        <f t="shared" si="3"/>
        <v>GN001</v>
      </c>
      <c r="L20" s="31" t="str">
        <f t="shared" si="4"/>
        <v xml:space="preserve">17 WUHAN METRO GN001 </v>
      </c>
      <c r="M20" t="e">
        <f>INDEX('债券名单-中文'!$B:$I,MATCH(EN_work!D20,'债券名单-中文'!B:B,0),7)</f>
        <v>#N/A</v>
      </c>
      <c r="N20" s="1" t="s">
        <v>42</v>
      </c>
      <c r="O20" t="s">
        <v>78</v>
      </c>
      <c r="P20" t="s">
        <v>24</v>
      </c>
      <c r="Q20" t="s">
        <v>75</v>
      </c>
      <c r="R20">
        <v>2017</v>
      </c>
      <c r="S20" s="34">
        <v>42941</v>
      </c>
      <c r="T20" s="35">
        <v>20</v>
      </c>
      <c r="U20" t="e">
        <f>INDEX('债券名单-中文'!$B:$I,MATCH(EN_work!$D20,'债券名单-中文'!$B:$B,0),8)</f>
        <v>#N/A</v>
      </c>
      <c r="V20" t="e">
        <f>INDEX('债券名单-中文'!$B:$I,MATCH(EN_work!$D20,'债券名单-中文'!$B:$B,0),9)</f>
        <v>#N/A</v>
      </c>
      <c r="W20" t="s">
        <v>26</v>
      </c>
      <c r="X20" t="s">
        <v>76</v>
      </c>
    </row>
    <row r="21" spans="1:24" x14ac:dyDescent="0.25">
      <c r="A21">
        <v>20</v>
      </c>
      <c r="B21" t="s">
        <v>79</v>
      </c>
      <c r="C21" t="str">
        <f t="shared" si="0"/>
        <v>131900025</v>
      </c>
      <c r="D21" s="23">
        <v>131900025</v>
      </c>
      <c r="E21" t="e">
        <f>VLOOKUP(D21,'债券名单-中文'!#REF!,2,FALSE)</f>
        <v>#REF!</v>
      </c>
      <c r="F21" t="str">
        <f>VLOOKUP(D21,'combined sheet'!$B$2:$C$194,2,FALSE)</f>
        <v>19武汉地铁GN001</v>
      </c>
      <c r="G21" t="str">
        <f t="shared" si="1"/>
        <v>19</v>
      </c>
      <c r="H21" t="str">
        <f>LEFT(O21,LEN(O21)-16)</f>
        <v>WUHAN METRO</v>
      </c>
      <c r="I21" t="str">
        <f t="shared" si="2"/>
        <v>WUHAN METRO</v>
      </c>
      <c r="J21" t="str">
        <f t="shared" si="3"/>
        <v>GN001</v>
      </c>
      <c r="L21" s="31" t="str">
        <f t="shared" si="4"/>
        <v xml:space="preserve">19 WUHAN METRO GN001 </v>
      </c>
      <c r="M21" t="e">
        <f>INDEX('债券名单-中文'!$B:$I,MATCH(EN_work!D21,'债券名单-中文'!B:B,0),7)</f>
        <v>#N/A</v>
      </c>
      <c r="N21" s="1" t="s">
        <v>42</v>
      </c>
      <c r="O21" t="s">
        <v>80</v>
      </c>
      <c r="P21" t="s">
        <v>24</v>
      </c>
      <c r="Q21" t="s">
        <v>75</v>
      </c>
      <c r="R21">
        <v>2019</v>
      </c>
      <c r="S21" s="34">
        <v>43811</v>
      </c>
      <c r="T21" s="35">
        <v>10</v>
      </c>
      <c r="U21" t="e">
        <f>INDEX('债券名单-中文'!$B:$I,MATCH(EN_work!$D21,'债券名单-中文'!$B:$B,0),8)</f>
        <v>#N/A</v>
      </c>
      <c r="V21" t="e">
        <f>INDEX('债券名单-中文'!$B:$I,MATCH(EN_work!$D21,'债券名单-中文'!$B:$B,0),9)</f>
        <v>#N/A</v>
      </c>
      <c r="W21" t="s">
        <v>26</v>
      </c>
      <c r="X21" t="s">
        <v>27</v>
      </c>
    </row>
    <row r="22" spans="1:24" x14ac:dyDescent="0.25">
      <c r="A22">
        <v>21</v>
      </c>
      <c r="B22" t="s">
        <v>81</v>
      </c>
      <c r="C22" t="str">
        <f t="shared" si="0"/>
        <v>132000031</v>
      </c>
      <c r="D22" s="23">
        <v>132000031</v>
      </c>
      <c r="E22" t="e">
        <f>VLOOKUP(D22,'债券名单-中文'!#REF!,2,FALSE)</f>
        <v>#REF!</v>
      </c>
      <c r="F22" t="str">
        <f>VLOOKUP(D22,'combined sheet'!$B$2:$C$194,2,FALSE)</f>
        <v>20武汉地铁GN001</v>
      </c>
      <c r="G22" t="str">
        <f t="shared" si="1"/>
        <v>20</v>
      </c>
      <c r="H22" t="str">
        <f>LEFT(O22,LEN(O22)-16)</f>
        <v>WUHAN METRO</v>
      </c>
      <c r="I22" t="str">
        <f t="shared" si="2"/>
        <v>WUHAN METRO</v>
      </c>
      <c r="J22" t="str">
        <f t="shared" si="3"/>
        <v>GN001</v>
      </c>
      <c r="L22" s="31" t="str">
        <f t="shared" si="4"/>
        <v xml:space="preserve">20 WUHAN METRO GN001 </v>
      </c>
      <c r="M22" t="e">
        <f>INDEX('债券名单-中文'!$B:$I,MATCH(EN_work!D22,'债券名单-中文'!B:B,0),7)</f>
        <v>#N/A</v>
      </c>
      <c r="N22" s="1" t="s">
        <v>42</v>
      </c>
      <c r="O22" t="s">
        <v>82</v>
      </c>
      <c r="P22" t="s">
        <v>24</v>
      </c>
      <c r="Q22" t="s">
        <v>75</v>
      </c>
      <c r="R22">
        <v>2020</v>
      </c>
      <c r="S22" s="34">
        <v>44120</v>
      </c>
      <c r="T22" s="35">
        <v>20</v>
      </c>
      <c r="U22" t="e">
        <f>INDEX('债券名单-中文'!$B:$I,MATCH(EN_work!$D22,'债券名单-中文'!$B:$B,0),8)</f>
        <v>#N/A</v>
      </c>
      <c r="V22" t="e">
        <f>INDEX('债券名单-中文'!$B:$I,MATCH(EN_work!$D22,'债券名单-中文'!$B:$B,0),9)</f>
        <v>#N/A</v>
      </c>
      <c r="W22" t="s">
        <v>26</v>
      </c>
      <c r="X22" t="s">
        <v>27</v>
      </c>
    </row>
    <row r="23" spans="1:24" x14ac:dyDescent="0.25">
      <c r="A23">
        <v>22</v>
      </c>
      <c r="B23" t="s">
        <v>83</v>
      </c>
      <c r="C23" t="str">
        <f t="shared" si="0"/>
        <v>2180066</v>
      </c>
      <c r="D23" s="23">
        <v>2180066</v>
      </c>
      <c r="E23" t="e">
        <f>VLOOKUP(D23,'债券名单-中文'!#REF!,2,FALSE)</f>
        <v>#REF!</v>
      </c>
      <c r="F23" t="str">
        <f>VLOOKUP(D23,'combined sheet'!$B$2:$C$194,2,FALSE)</f>
        <v>21武铁绿色可续期债01</v>
      </c>
      <c r="G23" t="str">
        <f t="shared" si="1"/>
        <v>21</v>
      </c>
      <c r="H23" t="str">
        <f>LEFT(O23,LEN(O23)-14)</f>
        <v>WUHAN METRO Extendable</v>
      </c>
      <c r="I23" t="str">
        <f t="shared" si="2"/>
        <v>WUHAN METRO EXTENDABLE</v>
      </c>
      <c r="J23" t="str">
        <f>RIGHT(F23,2)</f>
        <v>01</v>
      </c>
      <c r="L23" s="31" t="str">
        <f t="shared" si="4"/>
        <v xml:space="preserve">21 WUHAN METRO EXTENDABLE 01 </v>
      </c>
      <c r="M23" t="e">
        <f>INDEX('债券名单-中文'!$B:$I,MATCH(EN_work!D23,'债券名单-中文'!B:B,0),7)</f>
        <v>#N/A</v>
      </c>
      <c r="N23" s="1" t="s">
        <v>42</v>
      </c>
      <c r="O23" t="s">
        <v>84</v>
      </c>
      <c r="P23" t="s">
        <v>85</v>
      </c>
      <c r="Q23" t="s">
        <v>75</v>
      </c>
      <c r="R23">
        <v>2021</v>
      </c>
      <c r="S23" s="34">
        <v>44263</v>
      </c>
      <c r="T23" s="35">
        <v>20</v>
      </c>
      <c r="U23" t="e">
        <f>INDEX('债券名单-中文'!$B:$I,MATCH(EN_work!$D23,'债券名单-中文'!$B:$B,0),8)</f>
        <v>#N/A</v>
      </c>
      <c r="V23" t="e">
        <f>INDEX('债券名单-中文'!$B:$I,MATCH(EN_work!$D23,'债券名单-中文'!$B:$B,0),9)</f>
        <v>#N/A</v>
      </c>
      <c r="W23" t="s">
        <v>26</v>
      </c>
      <c r="X23" t="s">
        <v>45</v>
      </c>
    </row>
    <row r="24" spans="1:24" x14ac:dyDescent="0.25">
      <c r="A24">
        <v>23</v>
      </c>
      <c r="B24" t="s">
        <v>86</v>
      </c>
      <c r="C24" t="str">
        <f t="shared" si="0"/>
        <v>102101367</v>
      </c>
      <c r="D24" s="23">
        <v>102101367</v>
      </c>
      <c r="E24" t="e">
        <f>VLOOKUP(D24,'债券名单-中文'!#REF!,2,FALSE)</f>
        <v>#REF!</v>
      </c>
      <c r="F24" t="str">
        <f>VLOOKUP(D24,'combined sheet'!$B$2:$C$194,2,FALSE)</f>
        <v>21温州交运MTN001</v>
      </c>
      <c r="G24" t="str">
        <f t="shared" si="1"/>
        <v>21</v>
      </c>
      <c r="H24" t="str">
        <f t="shared" ref="H24:H30" si="10">LEFT(O24,LEN(O24)-16)</f>
        <v>WENZHOU TRANSPORTATION GROUP</v>
      </c>
      <c r="I24" t="str">
        <f t="shared" si="2"/>
        <v>WENZHOU TRANSPORTATION GROUP</v>
      </c>
      <c r="J24" t="str">
        <f>RIGHT(F24,6)</f>
        <v>MTN001</v>
      </c>
      <c r="K24" t="str">
        <f>VLOOKUP(D24,'special label'!$D$2:$H$127,5,)</f>
        <v>(Carbon Neutral Bond)</v>
      </c>
      <c r="L24" s="31" t="str">
        <f t="shared" si="4"/>
        <v>21 WENZHOU TRANSPORTATION GROUP MTN001 (Carbon Neutral Bond)</v>
      </c>
      <c r="M24" t="e">
        <f>INDEX('债券名单-中文'!$B:$I,MATCH(EN_work!D24,'债券名单-中文'!B:B,0),7)</f>
        <v>#N/A</v>
      </c>
      <c r="N24" s="1" t="s">
        <v>42</v>
      </c>
      <c r="O24" t="s">
        <v>87</v>
      </c>
      <c r="P24" t="s">
        <v>24</v>
      </c>
      <c r="Q24" t="s">
        <v>88</v>
      </c>
      <c r="R24">
        <v>2021</v>
      </c>
      <c r="S24" s="34">
        <v>44403</v>
      </c>
      <c r="T24" s="35">
        <v>2</v>
      </c>
      <c r="U24" t="e">
        <f>INDEX('债券名单-中文'!$B:$I,MATCH(EN_work!$D24,'债券名单-中文'!$B:$B,0),8)</f>
        <v>#N/A</v>
      </c>
      <c r="V24" t="e">
        <f>INDEX('债券名单-中文'!$B:$I,MATCH(EN_work!$D24,'债券名单-中文'!$B:$B,0),9)</f>
        <v>#N/A</v>
      </c>
      <c r="W24" t="s">
        <v>26</v>
      </c>
      <c r="X24" t="s">
        <v>27</v>
      </c>
    </row>
    <row r="25" spans="1:24" x14ac:dyDescent="0.25">
      <c r="A25">
        <v>24</v>
      </c>
      <c r="B25" t="s">
        <v>89</v>
      </c>
      <c r="C25" t="str">
        <f t="shared" si="0"/>
        <v>131800018</v>
      </c>
      <c r="D25" s="23">
        <v>131800018</v>
      </c>
      <c r="E25" t="e">
        <f>VLOOKUP(D25,'债券名单-中文'!#REF!,2,FALSE)</f>
        <v>#REF!</v>
      </c>
      <c r="F25" t="str">
        <f>VLOOKUP(D25,'combined sheet'!$B$2:$C$194,2,FALSE)</f>
        <v>18三峡GN001</v>
      </c>
      <c r="G25" t="str">
        <f t="shared" si="1"/>
        <v>18</v>
      </c>
      <c r="H25" t="str">
        <f t="shared" si="10"/>
        <v>CTG</v>
      </c>
      <c r="I25" t="str">
        <f t="shared" si="2"/>
        <v>CTG</v>
      </c>
      <c r="J25" t="str">
        <f t="shared" si="3"/>
        <v>GN001</v>
      </c>
      <c r="L25" s="31" t="str">
        <f t="shared" si="4"/>
        <v xml:space="preserve">18 CTG GN001 </v>
      </c>
      <c r="M25" t="e">
        <f>INDEX('债券名单-中文'!$B:$I,MATCH(EN_work!D25,'债券名单-中文'!B:B,0),7)</f>
        <v>#N/A</v>
      </c>
      <c r="N25" s="1" t="s">
        <v>47</v>
      </c>
      <c r="O25" t="s">
        <v>90</v>
      </c>
      <c r="P25" t="s">
        <v>24</v>
      </c>
      <c r="Q25" t="s">
        <v>91</v>
      </c>
      <c r="R25">
        <v>2018</v>
      </c>
      <c r="S25" s="34">
        <v>43437</v>
      </c>
      <c r="T25" s="35">
        <v>30</v>
      </c>
      <c r="U25" t="e">
        <f>INDEX('债券名单-中文'!$B:$I,MATCH(EN_work!$D25,'债券名单-中文'!$B:$B,0),8)</f>
        <v>#N/A</v>
      </c>
      <c r="V25" t="e">
        <f>INDEX('债券名单-中文'!$B:$I,MATCH(EN_work!$D25,'债券名单-中文'!$B:$B,0),9)</f>
        <v>#N/A</v>
      </c>
      <c r="W25" t="s">
        <v>26</v>
      </c>
      <c r="X25" t="s">
        <v>76</v>
      </c>
    </row>
    <row r="26" spans="1:24" x14ac:dyDescent="0.25">
      <c r="A26">
        <v>25</v>
      </c>
      <c r="B26" t="s">
        <v>92</v>
      </c>
      <c r="C26" t="str">
        <f t="shared" si="0"/>
        <v>131900012</v>
      </c>
      <c r="D26" s="23">
        <v>131900012</v>
      </c>
      <c r="E26" t="e">
        <f>VLOOKUP(D26,'债券名单-中文'!#REF!,2,FALSE)</f>
        <v>#REF!</v>
      </c>
      <c r="F26" t="str">
        <f>VLOOKUP(D26,'combined sheet'!$B$2:$C$194,2,FALSE)</f>
        <v>19三峡GN001</v>
      </c>
      <c r="G26" t="str">
        <f t="shared" si="1"/>
        <v>19</v>
      </c>
      <c r="H26" t="str">
        <f t="shared" si="10"/>
        <v>CTG</v>
      </c>
      <c r="I26" t="str">
        <f t="shared" si="2"/>
        <v>CTG</v>
      </c>
      <c r="J26" t="str">
        <f t="shared" si="3"/>
        <v>GN001</v>
      </c>
      <c r="L26" s="31" t="str">
        <f t="shared" si="4"/>
        <v xml:space="preserve">19 CTG GN001 </v>
      </c>
      <c r="M26" t="e">
        <f>INDEX('债券名单-中文'!$B:$I,MATCH(EN_work!D26,'债券名单-中文'!B:B,0),7)</f>
        <v>#N/A</v>
      </c>
      <c r="N26" s="1" t="s">
        <v>47</v>
      </c>
      <c r="O26" t="s">
        <v>93</v>
      </c>
      <c r="P26" t="s">
        <v>24</v>
      </c>
      <c r="Q26" t="s">
        <v>91</v>
      </c>
      <c r="R26">
        <v>2019</v>
      </c>
      <c r="S26" s="34">
        <v>43651</v>
      </c>
      <c r="T26" s="35">
        <v>35</v>
      </c>
      <c r="U26" t="e">
        <f>INDEX('债券名单-中文'!$B:$I,MATCH(EN_work!$D26,'债券名单-中文'!$B:$B,0),8)</f>
        <v>#N/A</v>
      </c>
      <c r="V26" t="e">
        <f>INDEX('债券名单-中文'!$B:$I,MATCH(EN_work!$D26,'债券名单-中文'!$B:$B,0),9)</f>
        <v>#N/A</v>
      </c>
      <c r="W26" t="s">
        <v>26</v>
      </c>
      <c r="X26" t="s">
        <v>76</v>
      </c>
    </row>
    <row r="27" spans="1:24" x14ac:dyDescent="0.25">
      <c r="A27">
        <v>26</v>
      </c>
      <c r="B27" t="s">
        <v>94</v>
      </c>
      <c r="C27" t="str">
        <f t="shared" si="0"/>
        <v>132100014</v>
      </c>
      <c r="D27" s="23">
        <v>132100014</v>
      </c>
      <c r="E27" t="e">
        <f>VLOOKUP(D27,'债券名单-中文'!#REF!,2,FALSE)</f>
        <v>#REF!</v>
      </c>
      <c r="F27" t="str">
        <f>VLOOKUP(D27,'combined sheet'!$B$2:$C$194,2,FALSE)</f>
        <v>21三峡GN001</v>
      </c>
      <c r="G27" t="str">
        <f t="shared" si="1"/>
        <v>21</v>
      </c>
      <c r="H27" t="str">
        <f t="shared" si="10"/>
        <v>CTG</v>
      </c>
      <c r="I27" t="str">
        <f t="shared" si="2"/>
        <v>CTG</v>
      </c>
      <c r="J27" t="str">
        <f t="shared" si="3"/>
        <v>GN001</v>
      </c>
      <c r="L27" s="31" t="str">
        <f t="shared" si="4"/>
        <v xml:space="preserve">21 CTG GN001 </v>
      </c>
      <c r="M27" t="e">
        <f>INDEX('债券名单-中文'!$B:$I,MATCH(EN_work!D27,'债券名单-中文'!B:B,0),7)</f>
        <v>#N/A</v>
      </c>
      <c r="N27" s="1" t="s">
        <v>47</v>
      </c>
      <c r="O27" t="s">
        <v>95</v>
      </c>
      <c r="P27" t="s">
        <v>24</v>
      </c>
      <c r="Q27" t="s">
        <v>91</v>
      </c>
      <c r="R27">
        <v>2021</v>
      </c>
      <c r="S27" s="34">
        <v>44236</v>
      </c>
      <c r="T27" s="35">
        <v>20</v>
      </c>
      <c r="U27" t="e">
        <f>INDEX('债券名单-中文'!$B:$I,MATCH(EN_work!$D27,'债券名单-中文'!$B:$B,0),8)</f>
        <v>#N/A</v>
      </c>
      <c r="V27" t="e">
        <f>INDEX('债券名单-中文'!$B:$I,MATCH(EN_work!$D27,'债券名单-中文'!$B:$B,0),9)</f>
        <v>#N/A</v>
      </c>
      <c r="W27" t="s">
        <v>26</v>
      </c>
      <c r="X27" t="s">
        <v>27</v>
      </c>
    </row>
    <row r="28" spans="1:24" x14ac:dyDescent="0.25">
      <c r="A28">
        <v>27</v>
      </c>
      <c r="B28" t="s">
        <v>96</v>
      </c>
      <c r="C28" t="str">
        <f t="shared" si="0"/>
        <v>132100090</v>
      </c>
      <c r="D28" s="23">
        <v>132100090</v>
      </c>
      <c r="E28" t="e">
        <f>VLOOKUP(D28,'债券名单-中文'!#REF!,2,FALSE)</f>
        <v>#REF!</v>
      </c>
      <c r="F28" t="str">
        <f>VLOOKUP(D28,'combined sheet'!$B$2:$C$194,2,FALSE)</f>
        <v>21三峡GN010</v>
      </c>
      <c r="G28" t="str">
        <f t="shared" si="1"/>
        <v>21</v>
      </c>
      <c r="H28" t="str">
        <f t="shared" si="10"/>
        <v>CTG</v>
      </c>
      <c r="I28" t="str">
        <f t="shared" si="2"/>
        <v>CTG</v>
      </c>
      <c r="J28" t="str">
        <f t="shared" si="3"/>
        <v>GN010</v>
      </c>
      <c r="K28" t="str">
        <f>VLOOKUP(D28,'special label'!$D$2:$H$127,5,)</f>
        <v>(Carbon Neutral Bond)</v>
      </c>
      <c r="L28" s="31" t="str">
        <f t="shared" si="4"/>
        <v>21 CTG GN010 (Carbon Neutral Bond)</v>
      </c>
      <c r="M28" t="e">
        <f>INDEX('债券名单-中文'!$B:$I,MATCH(EN_work!D28,'债券名单-中文'!B:B,0),7)</f>
        <v>#N/A</v>
      </c>
      <c r="N28" s="1" t="s">
        <v>47</v>
      </c>
      <c r="O28" t="s">
        <v>97</v>
      </c>
      <c r="P28" t="s">
        <v>24</v>
      </c>
      <c r="Q28" t="s">
        <v>91</v>
      </c>
      <c r="R28">
        <v>2021</v>
      </c>
      <c r="S28" s="34">
        <v>44421</v>
      </c>
      <c r="T28" s="35">
        <v>10</v>
      </c>
      <c r="U28" t="e">
        <f>INDEX('债券名单-中文'!$B:$I,MATCH(EN_work!$D28,'债券名单-中文'!$B:$B,0),8)</f>
        <v>#N/A</v>
      </c>
      <c r="V28" t="e">
        <f>INDEX('债券名单-中文'!$B:$I,MATCH(EN_work!$D28,'债券名单-中文'!$B:$B,0),9)</f>
        <v>#N/A</v>
      </c>
      <c r="W28" t="s">
        <v>26</v>
      </c>
      <c r="X28" t="s">
        <v>27</v>
      </c>
    </row>
    <row r="29" spans="1:24" x14ac:dyDescent="0.25">
      <c r="A29">
        <v>28</v>
      </c>
      <c r="B29" t="s">
        <v>98</v>
      </c>
      <c r="C29" t="str">
        <f t="shared" si="0"/>
        <v>132100113</v>
      </c>
      <c r="D29" s="23">
        <v>132100113</v>
      </c>
      <c r="E29" t="e">
        <f>VLOOKUP(D29,'债券名单-中文'!#REF!,2,FALSE)</f>
        <v>#REF!</v>
      </c>
      <c r="F29" t="str">
        <f>VLOOKUP(D29,'combined sheet'!$B$2:$C$194,2,FALSE)</f>
        <v>21三峡GN013</v>
      </c>
      <c r="G29" t="str">
        <f t="shared" si="1"/>
        <v>21</v>
      </c>
      <c r="H29" t="str">
        <f t="shared" si="10"/>
        <v>CTG</v>
      </c>
      <c r="I29" t="str">
        <f t="shared" si="2"/>
        <v>CTG</v>
      </c>
      <c r="J29" t="str">
        <f t="shared" si="3"/>
        <v>GN013</v>
      </c>
      <c r="K29" t="str">
        <f>VLOOKUP(D29,'special label'!$D$2:$H$127,5,)</f>
        <v>(Carbon Neutral Bond)</v>
      </c>
      <c r="L29" s="31" t="str">
        <f t="shared" si="4"/>
        <v>21 CTG GN013 (Carbon Neutral Bond)</v>
      </c>
      <c r="M29" t="e">
        <f>INDEX('债券名单-中文'!$B:$I,MATCH(EN_work!D29,'债券名单-中文'!B:B,0),7)</f>
        <v>#N/A</v>
      </c>
      <c r="N29" s="1" t="s">
        <v>47</v>
      </c>
      <c r="O29" t="s">
        <v>99</v>
      </c>
      <c r="P29" t="s">
        <v>24</v>
      </c>
      <c r="Q29" t="s">
        <v>91</v>
      </c>
      <c r="R29">
        <v>2021</v>
      </c>
      <c r="S29" s="34">
        <v>44456</v>
      </c>
      <c r="T29" s="35">
        <v>30</v>
      </c>
      <c r="U29" t="e">
        <f>INDEX('债券名单-中文'!$B:$I,MATCH(EN_work!$D29,'债券名单-中文'!$B:$B,0),8)</f>
        <v>#N/A</v>
      </c>
      <c r="V29" t="e">
        <f>INDEX('债券名单-中文'!$B:$I,MATCH(EN_work!$D29,'债券名单-中文'!$B:$B,0),9)</f>
        <v>#N/A</v>
      </c>
      <c r="W29" t="s">
        <v>26</v>
      </c>
      <c r="X29" t="s">
        <v>32</v>
      </c>
    </row>
    <row r="30" spans="1:24" x14ac:dyDescent="0.25">
      <c r="A30">
        <v>29</v>
      </c>
      <c r="B30" t="s">
        <v>100</v>
      </c>
      <c r="C30" t="str">
        <f t="shared" si="0"/>
        <v>132100114</v>
      </c>
      <c r="D30" s="23">
        <v>132100114</v>
      </c>
      <c r="E30" t="e">
        <f>VLOOKUP(D30,'债券名单-中文'!#REF!,2,FALSE)</f>
        <v>#REF!</v>
      </c>
      <c r="F30" t="str">
        <f>VLOOKUP(D30,'combined sheet'!$B$2:$C$194,2,FALSE)</f>
        <v>21三峡GN012</v>
      </c>
      <c r="G30" t="str">
        <f t="shared" si="1"/>
        <v>21</v>
      </c>
      <c r="H30" t="str">
        <f t="shared" si="10"/>
        <v>CTG</v>
      </c>
      <c r="I30" t="str">
        <f t="shared" si="2"/>
        <v>CTG</v>
      </c>
      <c r="J30" t="str">
        <f t="shared" si="3"/>
        <v>GN012</v>
      </c>
      <c r="K30" t="str">
        <f>VLOOKUP(D30,'special label'!$D$2:$H$127,5,)</f>
        <v>(Carbon Neutral Bond)</v>
      </c>
      <c r="L30" s="31" t="str">
        <f t="shared" si="4"/>
        <v>21 CTG GN012 (Carbon Neutral Bond)</v>
      </c>
      <c r="M30" t="e">
        <f>INDEX('债券名单-中文'!$B:$I,MATCH(EN_work!D30,'债券名单-中文'!B:B,0),7)</f>
        <v>#N/A</v>
      </c>
      <c r="N30" s="1" t="s">
        <v>47</v>
      </c>
      <c r="O30" t="s">
        <v>99</v>
      </c>
      <c r="P30" t="s">
        <v>24</v>
      </c>
      <c r="Q30" t="s">
        <v>91</v>
      </c>
      <c r="R30">
        <v>2021</v>
      </c>
      <c r="S30" s="34">
        <v>44456</v>
      </c>
      <c r="T30" s="35">
        <v>30</v>
      </c>
      <c r="U30" t="e">
        <f>INDEX('债券名单-中文'!$B:$I,MATCH(EN_work!$D30,'债券名单-中文'!$B:$B,0),8)</f>
        <v>#N/A</v>
      </c>
      <c r="V30" t="e">
        <f>INDEX('债券名单-中文'!$B:$I,MATCH(EN_work!$D30,'债券名单-中文'!$B:$B,0),9)</f>
        <v>#N/A</v>
      </c>
      <c r="W30" t="s">
        <v>26</v>
      </c>
      <c r="X30" t="s">
        <v>32</v>
      </c>
    </row>
    <row r="31" spans="1:24" x14ac:dyDescent="0.25">
      <c r="A31">
        <v>30</v>
      </c>
      <c r="B31" t="s">
        <v>101</v>
      </c>
      <c r="C31" t="str">
        <f t="shared" si="0"/>
        <v>132100136</v>
      </c>
      <c r="D31" s="23">
        <v>132100136</v>
      </c>
      <c r="E31" t="e">
        <f>VLOOKUP(D31,'债券名单-中文'!#REF!,2,FALSE)</f>
        <v>#REF!</v>
      </c>
      <c r="F31" t="str">
        <f>VLOOKUP(D31,'combined sheet'!$B$2:$C$194,2,FALSE)</f>
        <v>21三峡GN014</v>
      </c>
      <c r="G31" t="str">
        <f t="shared" si="1"/>
        <v>21</v>
      </c>
      <c r="H31" t="str">
        <f>LEFT(O31,LEN(O31)-14)</f>
        <v>CTG</v>
      </c>
      <c r="I31" t="str">
        <f t="shared" si="2"/>
        <v>CTG</v>
      </c>
      <c r="J31" t="str">
        <f t="shared" si="3"/>
        <v>GN014</v>
      </c>
      <c r="K31" t="str">
        <f>VLOOKUP(D31,'special label'!$D$2:$H$127,5,)</f>
        <v>(Carbon Neutral Bond)</v>
      </c>
      <c r="L31" s="31" t="str">
        <f t="shared" si="4"/>
        <v>21 CTG GN014 (Carbon Neutral Bond)</v>
      </c>
      <c r="M31" t="e">
        <f>INDEX('债券名单-中文'!$B:$I,MATCH(EN_work!D31,'债券名单-中文'!B:B,0),7)</f>
        <v>#N/A</v>
      </c>
      <c r="N31" s="1" t="s">
        <v>47</v>
      </c>
      <c r="O31" t="s">
        <v>102</v>
      </c>
      <c r="P31" t="s">
        <v>24</v>
      </c>
      <c r="Q31" t="s">
        <v>91</v>
      </c>
      <c r="R31">
        <v>2021</v>
      </c>
      <c r="S31" s="34">
        <v>44512</v>
      </c>
      <c r="T31" s="35">
        <v>40</v>
      </c>
      <c r="U31" t="e">
        <f>INDEX('债券名单-中文'!$B:$I,MATCH(EN_work!$D31,'债券名单-中文'!$B:$B,0),8)</f>
        <v>#N/A</v>
      </c>
      <c r="V31" t="e">
        <f>INDEX('债券名单-中文'!$B:$I,MATCH(EN_work!$D31,'债券名单-中文'!$B:$B,0),9)</f>
        <v>#N/A</v>
      </c>
      <c r="W31" t="s">
        <v>26</v>
      </c>
      <c r="X31" t="s">
        <v>32</v>
      </c>
    </row>
    <row r="32" spans="1:24" x14ac:dyDescent="0.25">
      <c r="A32">
        <v>31</v>
      </c>
      <c r="B32" t="s">
        <v>103</v>
      </c>
      <c r="C32" t="str">
        <f t="shared" si="0"/>
        <v>132100139</v>
      </c>
      <c r="D32" s="23">
        <v>132100139</v>
      </c>
      <c r="E32" t="e">
        <f>VLOOKUP(D32,'债券名单-中文'!#REF!,2,FALSE)</f>
        <v>#REF!</v>
      </c>
      <c r="F32" t="str">
        <f>VLOOKUP(D32,'combined sheet'!$B$2:$C$194,2,FALSE)</f>
        <v>21三峡GN015</v>
      </c>
      <c r="G32" t="str">
        <f t="shared" si="1"/>
        <v>21</v>
      </c>
      <c r="H32" t="str">
        <f>LEFT(O32,LEN(O32)-30)</f>
        <v>Three Gorges</v>
      </c>
      <c r="I32" t="str">
        <f t="shared" si="2"/>
        <v>THREE GORGES</v>
      </c>
      <c r="J32" t="str">
        <f t="shared" si="3"/>
        <v>GN015</v>
      </c>
      <c r="K32" t="str">
        <f>VLOOKUP(D32,'special label'!$D$2:$H$127,5,)</f>
        <v>(Carbon Neutral Bond)</v>
      </c>
      <c r="L32" s="31" t="str">
        <f t="shared" si="4"/>
        <v>21 THREE GORGES GN015 (Carbon Neutral Bond)</v>
      </c>
      <c r="M32" t="e">
        <f>INDEX('债券名单-中文'!$B:$I,MATCH(EN_work!D32,'债券名单-中文'!B:B,0),7)</f>
        <v>#N/A</v>
      </c>
      <c r="N32" s="1" t="s">
        <v>47</v>
      </c>
      <c r="O32" t="s">
        <v>104</v>
      </c>
      <c r="P32" t="s">
        <v>24</v>
      </c>
      <c r="Q32" t="s">
        <v>91</v>
      </c>
      <c r="R32">
        <v>2021</v>
      </c>
      <c r="S32" s="34">
        <v>44516</v>
      </c>
      <c r="T32" s="35">
        <v>40</v>
      </c>
      <c r="U32" t="e">
        <f>INDEX('债券名单-中文'!$B:$I,MATCH(EN_work!$D32,'债券名单-中文'!$B:$B,0),8)</f>
        <v>#N/A</v>
      </c>
      <c r="V32" t="e">
        <f>INDEX('债券名单-中文'!$B:$I,MATCH(EN_work!$D32,'债券名单-中文'!$B:$B,0),9)</f>
        <v>#N/A</v>
      </c>
      <c r="W32" t="s">
        <v>26</v>
      </c>
      <c r="X32" t="s">
        <v>32</v>
      </c>
    </row>
    <row r="33" spans="1:24" x14ac:dyDescent="0.25">
      <c r="A33">
        <v>32</v>
      </c>
      <c r="B33" t="s">
        <v>105</v>
      </c>
      <c r="C33" t="str">
        <f t="shared" si="0"/>
        <v>132280011</v>
      </c>
      <c r="D33" s="23">
        <v>132280011</v>
      </c>
      <c r="E33" t="e">
        <f>VLOOKUP(D33,'债券名单-中文'!#REF!,2,FALSE)</f>
        <v>#REF!</v>
      </c>
      <c r="F33" t="str">
        <f>VLOOKUP(D33,'combined sheet'!$B$2:$C$194,2,FALSE)</f>
        <v>22三峡GN002</v>
      </c>
      <c r="G33" t="str">
        <f t="shared" si="1"/>
        <v>22</v>
      </c>
      <c r="H33" t="str">
        <f>LEFT(O33,LEN(O33)-14)</f>
        <v>CTG</v>
      </c>
      <c r="I33" t="str">
        <f t="shared" si="2"/>
        <v>CTG</v>
      </c>
      <c r="J33" t="str">
        <f t="shared" si="3"/>
        <v>GN002</v>
      </c>
      <c r="K33" t="str">
        <f>VLOOKUP(D33,'special label'!$D$2:$H$127,5,)</f>
        <v>(Carbon Neutral Bond)</v>
      </c>
      <c r="L33" s="31" t="str">
        <f t="shared" si="4"/>
        <v>22 CTG GN002 (Carbon Neutral Bond)</v>
      </c>
      <c r="M33" t="e">
        <f>INDEX('债券名单-中文'!$B:$I,MATCH(EN_work!D33,'债券名单-中文'!B:B,0),7)</f>
        <v>#N/A</v>
      </c>
      <c r="N33" s="1" t="s">
        <v>47</v>
      </c>
      <c r="O33" t="s">
        <v>106</v>
      </c>
      <c r="P33" t="s">
        <v>24</v>
      </c>
      <c r="Q33" t="s">
        <v>91</v>
      </c>
      <c r="R33">
        <v>2022</v>
      </c>
      <c r="S33" s="34">
        <v>44613</v>
      </c>
      <c r="T33" s="35">
        <v>40</v>
      </c>
      <c r="U33" t="e">
        <f>INDEX('债券名单-中文'!$B:$I,MATCH(EN_work!$D33,'债券名单-中文'!$B:$B,0),8)</f>
        <v>#N/A</v>
      </c>
      <c r="V33" t="e">
        <f>INDEX('债券名单-中文'!$B:$I,MATCH(EN_work!$D33,'债券名单-中文'!$B:$B,0),9)</f>
        <v>#N/A</v>
      </c>
      <c r="W33" t="s">
        <v>26</v>
      </c>
      <c r="X33" t="s">
        <v>32</v>
      </c>
    </row>
    <row r="34" spans="1:24" x14ac:dyDescent="0.25">
      <c r="A34">
        <v>33</v>
      </c>
      <c r="B34" t="s">
        <v>107</v>
      </c>
      <c r="C34" t="str">
        <f t="shared" si="0"/>
        <v>132280012</v>
      </c>
      <c r="D34" s="23">
        <v>132280012</v>
      </c>
      <c r="E34" t="e">
        <f>VLOOKUP(D34,'债券名单-中文'!#REF!,2,FALSE)</f>
        <v>#REF!</v>
      </c>
      <c r="F34" t="str">
        <f>VLOOKUP(D34,'combined sheet'!$B$2:$C$194,2,FALSE)</f>
        <v>22三峡GN003</v>
      </c>
      <c r="G34" t="str">
        <f t="shared" si="1"/>
        <v>22</v>
      </c>
      <c r="H34" t="str">
        <f t="shared" ref="H34:H36" si="11">LEFT(O34,LEN(O34)-14)</f>
        <v>CTG</v>
      </c>
      <c r="I34" t="str">
        <f t="shared" si="2"/>
        <v>CTG</v>
      </c>
      <c r="J34" t="str">
        <f t="shared" si="3"/>
        <v>GN003</v>
      </c>
      <c r="K34" t="str">
        <f>VLOOKUP(D34,'special label'!$D$2:$H$127,5,)</f>
        <v>(Carbon Neutral Bond)</v>
      </c>
      <c r="L34" s="31" t="str">
        <f t="shared" si="4"/>
        <v>22 CTG GN003 (Carbon Neutral Bond)</v>
      </c>
      <c r="M34" t="e">
        <f>INDEX('债券名单-中文'!$B:$I,MATCH(EN_work!D34,'债券名单-中文'!B:B,0),7)</f>
        <v>#N/A</v>
      </c>
      <c r="N34" s="1" t="s">
        <v>47</v>
      </c>
      <c r="O34" t="s">
        <v>106</v>
      </c>
      <c r="P34" t="s">
        <v>24</v>
      </c>
      <c r="Q34" t="s">
        <v>91</v>
      </c>
      <c r="R34">
        <v>2022</v>
      </c>
      <c r="S34" s="34">
        <v>44613</v>
      </c>
      <c r="T34" s="35">
        <v>40</v>
      </c>
      <c r="U34" t="e">
        <f>INDEX('债券名单-中文'!$B:$I,MATCH(EN_work!$D34,'债券名单-中文'!$B:$B,0),8)</f>
        <v>#N/A</v>
      </c>
      <c r="V34" t="e">
        <f>INDEX('债券名单-中文'!$B:$I,MATCH(EN_work!$D34,'债券名单-中文'!$B:$B,0),9)</f>
        <v>#N/A</v>
      </c>
      <c r="W34" t="s">
        <v>26</v>
      </c>
      <c r="X34" t="s">
        <v>32</v>
      </c>
    </row>
    <row r="35" spans="1:24" x14ac:dyDescent="0.25">
      <c r="A35">
        <v>34</v>
      </c>
      <c r="B35" t="s">
        <v>108</v>
      </c>
      <c r="C35" t="str">
        <f t="shared" si="0"/>
        <v>132280098</v>
      </c>
      <c r="D35" s="23">
        <v>132280098</v>
      </c>
      <c r="E35" t="e">
        <f>VLOOKUP(D35,'债券名单-中文'!#REF!,2,FALSE)</f>
        <v>#REF!</v>
      </c>
      <c r="F35" t="str">
        <f>VLOOKUP(D35,'combined sheet'!$B$2:$C$194,2,FALSE)</f>
        <v>22三峡GN006</v>
      </c>
      <c r="G35" t="str">
        <f t="shared" si="1"/>
        <v>22</v>
      </c>
      <c r="H35" t="str">
        <f t="shared" si="11"/>
        <v>CTG</v>
      </c>
      <c r="I35" t="str">
        <f t="shared" si="2"/>
        <v>CTG</v>
      </c>
      <c r="J35" t="str">
        <f t="shared" si="3"/>
        <v>GN006</v>
      </c>
      <c r="L35" s="31" t="str">
        <f t="shared" si="4"/>
        <v xml:space="preserve">22 CTG GN006 </v>
      </c>
      <c r="M35" t="e">
        <f>INDEX('债券名单-中文'!$B:$I,MATCH(EN_work!D35,'债券名单-中文'!B:B,0),7)</f>
        <v>#N/A</v>
      </c>
      <c r="N35" s="1" t="s">
        <v>47</v>
      </c>
      <c r="O35" t="s">
        <v>109</v>
      </c>
      <c r="P35" t="s">
        <v>24</v>
      </c>
      <c r="Q35" t="s">
        <v>91</v>
      </c>
      <c r="R35">
        <v>2022</v>
      </c>
      <c r="S35" s="34">
        <v>44833</v>
      </c>
      <c r="T35" s="35">
        <v>30</v>
      </c>
      <c r="U35" t="e">
        <f>INDEX('债券名单-中文'!$B:$I,MATCH(EN_work!$D35,'债券名单-中文'!$B:$B,0),8)</f>
        <v>#N/A</v>
      </c>
      <c r="V35" t="e">
        <f>INDEX('债券名单-中文'!$B:$I,MATCH(EN_work!$D35,'债券名单-中文'!$B:$B,0),9)</f>
        <v>#N/A</v>
      </c>
      <c r="W35" t="s">
        <v>26</v>
      </c>
      <c r="X35" t="s">
        <v>45</v>
      </c>
    </row>
    <row r="36" spans="1:24" x14ac:dyDescent="0.25">
      <c r="A36">
        <v>35</v>
      </c>
      <c r="B36" t="s">
        <v>110</v>
      </c>
      <c r="C36" t="str">
        <f t="shared" si="0"/>
        <v>132280106</v>
      </c>
      <c r="D36" s="23">
        <v>132280106</v>
      </c>
      <c r="E36" t="e">
        <f>VLOOKUP(D36,'债券名单-中文'!#REF!,2,FALSE)</f>
        <v>#REF!</v>
      </c>
      <c r="F36" t="str">
        <f>VLOOKUP(D36,'combined sheet'!$B$2:$C$194,2,FALSE)</f>
        <v>22三峡GN008</v>
      </c>
      <c r="G36" t="str">
        <f t="shared" si="1"/>
        <v>22</v>
      </c>
      <c r="H36" t="str">
        <f t="shared" si="11"/>
        <v>CTG</v>
      </c>
      <c r="I36" t="str">
        <f t="shared" si="2"/>
        <v>CTG</v>
      </c>
      <c r="J36" t="str">
        <f t="shared" si="3"/>
        <v>GN008</v>
      </c>
      <c r="K36" t="str">
        <f>VLOOKUP(D36,'special label'!$D$2:$H$127,5,)</f>
        <v>(Carbon Neutral Bond)</v>
      </c>
      <c r="L36" s="31" t="str">
        <f t="shared" si="4"/>
        <v>22 CTG GN008 (Carbon Neutral Bond)</v>
      </c>
      <c r="M36" t="e">
        <f>INDEX('债券名单-中文'!$B:$I,MATCH(EN_work!D36,'债券名单-中文'!B:B,0),7)</f>
        <v>#N/A</v>
      </c>
      <c r="N36" s="1" t="s">
        <v>47</v>
      </c>
      <c r="O36" t="s">
        <v>111</v>
      </c>
      <c r="P36" t="s">
        <v>24</v>
      </c>
      <c r="Q36" t="s">
        <v>91</v>
      </c>
      <c r="R36">
        <v>2022</v>
      </c>
      <c r="S36" s="34">
        <v>44869</v>
      </c>
      <c r="T36" s="35">
        <v>20</v>
      </c>
      <c r="U36" t="e">
        <f>INDEX('债券名单-中文'!$B:$I,MATCH(EN_work!$D36,'债券名单-中文'!$B:$B,0),8)</f>
        <v>#N/A</v>
      </c>
      <c r="V36" t="e">
        <f>INDEX('债券名单-中文'!$B:$I,MATCH(EN_work!$D36,'债券名单-中文'!$B:$B,0),9)</f>
        <v>#N/A</v>
      </c>
      <c r="W36" t="s">
        <v>26</v>
      </c>
      <c r="X36" t="s">
        <v>45</v>
      </c>
    </row>
    <row r="37" spans="1:24" x14ac:dyDescent="0.25">
      <c r="A37">
        <v>36</v>
      </c>
      <c r="B37" t="s">
        <v>112</v>
      </c>
      <c r="C37" t="str">
        <f t="shared" si="0"/>
        <v>132280108</v>
      </c>
      <c r="D37" s="23">
        <v>132280108</v>
      </c>
      <c r="E37" t="e">
        <f>VLOOKUP(D37,'债券名单-中文'!#REF!,2,FALSE)</f>
        <v>#REF!</v>
      </c>
      <c r="F37" t="str">
        <f>VLOOKUP(D37,'combined sheet'!$B$2:$C$194,2,FALSE)</f>
        <v>22三峡GN007</v>
      </c>
      <c r="G37" t="str">
        <f t="shared" si="1"/>
        <v>22</v>
      </c>
      <c r="H37" t="str">
        <f>LEFT(O37,LEN(O37)-18)</f>
        <v>CTG</v>
      </c>
      <c r="I37" t="str">
        <f t="shared" si="2"/>
        <v>CTG</v>
      </c>
      <c r="J37" t="str">
        <f t="shared" si="3"/>
        <v>GN007</v>
      </c>
      <c r="L37" s="31" t="str">
        <f t="shared" si="4"/>
        <v xml:space="preserve">22 CTG GN007 </v>
      </c>
      <c r="M37" t="e">
        <f>INDEX('债券名单-中文'!$B:$I,MATCH(EN_work!D37,'债券名单-中文'!B:B,0),7)</f>
        <v>#N/A</v>
      </c>
      <c r="N37" s="1" t="s">
        <v>47</v>
      </c>
      <c r="O37" t="s">
        <v>113</v>
      </c>
      <c r="P37" t="s">
        <v>24</v>
      </c>
      <c r="Q37" t="s">
        <v>91</v>
      </c>
      <c r="R37">
        <v>2022</v>
      </c>
      <c r="S37" s="34">
        <v>44869</v>
      </c>
      <c r="T37" s="35">
        <v>20</v>
      </c>
      <c r="U37" t="e">
        <f>INDEX('债券名单-中文'!$B:$I,MATCH(EN_work!$D37,'债券名单-中文'!$B:$B,0),8)</f>
        <v>#N/A</v>
      </c>
      <c r="V37" t="e">
        <f>INDEX('债券名单-中文'!$B:$I,MATCH(EN_work!$D37,'债券名单-中文'!$B:$B,0),9)</f>
        <v>#N/A</v>
      </c>
      <c r="W37" t="s">
        <v>26</v>
      </c>
      <c r="X37" t="s">
        <v>45</v>
      </c>
    </row>
    <row r="38" spans="1:24" x14ac:dyDescent="0.25">
      <c r="A38">
        <v>37</v>
      </c>
      <c r="B38" t="s">
        <v>114</v>
      </c>
      <c r="C38" t="str">
        <f t="shared" si="0"/>
        <v>132280107</v>
      </c>
      <c r="D38" s="23">
        <v>132280107</v>
      </c>
      <c r="E38" t="e">
        <f>VLOOKUP(D38,'债券名单-中文'!#REF!,2,FALSE)</f>
        <v>#REF!</v>
      </c>
      <c r="F38" t="str">
        <f>VLOOKUP(D38,'combined sheet'!$B$2:$C$194,2,FALSE)</f>
        <v>22三峡GN009</v>
      </c>
      <c r="G38" t="str">
        <f t="shared" si="1"/>
        <v>22</v>
      </c>
      <c r="H38" t="str">
        <f>LEFT(O38,LEN(O38)-14)</f>
        <v>CTG</v>
      </c>
      <c r="I38" t="str">
        <f t="shared" si="2"/>
        <v>CTG</v>
      </c>
      <c r="J38" t="str">
        <f t="shared" si="3"/>
        <v>GN009</v>
      </c>
      <c r="K38" t="str">
        <f>VLOOKUP(D38,'special label'!$D$2:$H$127,5,)</f>
        <v>(Carbon Neutral Bond)</v>
      </c>
      <c r="L38" s="31" t="str">
        <f t="shared" si="4"/>
        <v>22 CTG GN009 (Carbon Neutral Bond)</v>
      </c>
      <c r="M38" t="e">
        <f>INDEX('债券名单-中文'!$B:$I,MATCH(EN_work!D38,'债券名单-中文'!B:B,0),7)</f>
        <v>#N/A</v>
      </c>
      <c r="N38" s="1" t="s">
        <v>47</v>
      </c>
      <c r="O38" t="s">
        <v>111</v>
      </c>
      <c r="P38" t="s">
        <v>24</v>
      </c>
      <c r="Q38" t="s">
        <v>91</v>
      </c>
      <c r="R38">
        <v>2022</v>
      </c>
      <c r="S38" s="34">
        <v>44869</v>
      </c>
      <c r="T38" s="35">
        <v>10</v>
      </c>
      <c r="U38" t="e">
        <f>INDEX('债券名单-中文'!$B:$I,MATCH(EN_work!$D38,'债券名单-中文'!$B:$B,0),8)</f>
        <v>#N/A</v>
      </c>
      <c r="V38" t="e">
        <f>INDEX('债券名单-中文'!$B:$I,MATCH(EN_work!$D38,'债券名单-中文'!$B:$B,0),9)</f>
        <v>#N/A</v>
      </c>
      <c r="W38" t="s">
        <v>26</v>
      </c>
      <c r="X38" t="s">
        <v>45</v>
      </c>
    </row>
    <row r="39" spans="1:24" x14ac:dyDescent="0.25">
      <c r="A39">
        <v>38</v>
      </c>
      <c r="B39" t="s">
        <v>115</v>
      </c>
      <c r="C39" t="str">
        <f t="shared" si="0"/>
        <v>132280114</v>
      </c>
      <c r="D39" s="23">
        <v>132280114</v>
      </c>
      <c r="E39" t="e">
        <f>VLOOKUP(D39,'债券名单-中文'!#REF!,2,FALSE)</f>
        <v>#REF!</v>
      </c>
      <c r="F39" t="str">
        <f>VLOOKUP(D39,'combined sheet'!$B$2:$C$194,2,FALSE)</f>
        <v>22三峡GN010</v>
      </c>
      <c r="G39" t="str">
        <f t="shared" si="1"/>
        <v>22</v>
      </c>
      <c r="H39" t="str">
        <f>LEFT(O39,LEN(O39)-18)</f>
        <v>CTG</v>
      </c>
      <c r="I39" t="str">
        <f t="shared" si="2"/>
        <v>CTG</v>
      </c>
      <c r="J39" t="str">
        <f t="shared" si="3"/>
        <v>GN010</v>
      </c>
      <c r="K39" t="str">
        <f>VLOOKUP(D39,'special label'!$D$2:$H$127,5,)</f>
        <v>(Carbon Neutral Bond)</v>
      </c>
      <c r="L39" s="31" t="str">
        <f t="shared" si="4"/>
        <v>22 CTG GN010 (Carbon Neutral Bond)</v>
      </c>
      <c r="M39" t="e">
        <f>INDEX('债券名单-中文'!$B:$I,MATCH(EN_work!D39,'债券名单-中文'!B:B,0),7)</f>
        <v>#N/A</v>
      </c>
      <c r="N39" s="1" t="s">
        <v>47</v>
      </c>
      <c r="O39" t="s">
        <v>116</v>
      </c>
      <c r="P39" t="s">
        <v>24</v>
      </c>
      <c r="Q39" t="s">
        <v>91</v>
      </c>
      <c r="R39">
        <v>2022</v>
      </c>
      <c r="S39" s="34">
        <v>44895</v>
      </c>
      <c r="T39" s="35">
        <v>40</v>
      </c>
      <c r="U39" t="e">
        <f>INDEX('债券名单-中文'!$B:$I,MATCH(EN_work!$D39,'债券名单-中文'!$B:$B,0),8)</f>
        <v>#N/A</v>
      </c>
      <c r="V39" t="e">
        <f>INDEX('债券名单-中文'!$B:$I,MATCH(EN_work!$D39,'债券名单-中文'!$B:$B,0),9)</f>
        <v>#N/A</v>
      </c>
      <c r="W39" t="s">
        <v>26</v>
      </c>
      <c r="X39" t="s">
        <v>45</v>
      </c>
    </row>
    <row r="40" spans="1:24" x14ac:dyDescent="0.25">
      <c r="A40">
        <v>39</v>
      </c>
      <c r="B40" t="s">
        <v>117</v>
      </c>
      <c r="C40" t="str">
        <f t="shared" si="0"/>
        <v>132280115</v>
      </c>
      <c r="D40" s="23">
        <v>132280115</v>
      </c>
      <c r="E40" t="e">
        <f>VLOOKUP(D40,'债券名单-中文'!#REF!,2,FALSE)</f>
        <v>#REF!</v>
      </c>
      <c r="F40" t="str">
        <f>VLOOKUP(D40,'combined sheet'!$B$2:$C$194,2,FALSE)</f>
        <v>22三峡GN011</v>
      </c>
      <c r="G40" t="str">
        <f t="shared" si="1"/>
        <v>22</v>
      </c>
      <c r="H40" t="str">
        <f>LEFT(O40,LEN(O40)-14)</f>
        <v>CTG</v>
      </c>
      <c r="I40" t="str">
        <f t="shared" si="2"/>
        <v>CTG</v>
      </c>
      <c r="J40" t="str">
        <f t="shared" si="3"/>
        <v>GN011</v>
      </c>
      <c r="K40" t="str">
        <f>VLOOKUP(D40,'special label'!$D$2:$H$127,5,)</f>
        <v>(Carbon Neutral Bond)</v>
      </c>
      <c r="L40" s="31" t="str">
        <f t="shared" si="4"/>
        <v>22 CTG GN011 (Carbon Neutral Bond)</v>
      </c>
      <c r="M40" t="e">
        <f>INDEX('债券名单-中文'!$B:$I,MATCH(EN_work!D40,'债券名单-中文'!B:B,0),7)</f>
        <v>#N/A</v>
      </c>
      <c r="N40" s="1" t="s">
        <v>47</v>
      </c>
      <c r="O40" t="s">
        <v>118</v>
      </c>
      <c r="P40" t="s">
        <v>24</v>
      </c>
      <c r="Q40" t="s">
        <v>91</v>
      </c>
      <c r="R40">
        <v>2022</v>
      </c>
      <c r="S40" s="34">
        <v>44895</v>
      </c>
      <c r="T40" s="35">
        <v>40</v>
      </c>
      <c r="U40" t="e">
        <f>INDEX('债券名单-中文'!$B:$I,MATCH(EN_work!$D40,'债券名单-中文'!$B:$B,0),8)</f>
        <v>#N/A</v>
      </c>
      <c r="V40" t="e">
        <f>INDEX('债券名单-中文'!$B:$I,MATCH(EN_work!$D40,'债券名单-中文'!$B:$B,0),9)</f>
        <v>#N/A</v>
      </c>
      <c r="W40" t="s">
        <v>26</v>
      </c>
      <c r="X40" t="s">
        <v>45</v>
      </c>
    </row>
    <row r="41" spans="1:24" x14ac:dyDescent="0.25">
      <c r="A41">
        <v>40</v>
      </c>
      <c r="B41" t="s">
        <v>119</v>
      </c>
      <c r="C41" t="str">
        <f t="shared" si="0"/>
        <v>132100011</v>
      </c>
      <c r="D41" s="23">
        <v>132100011</v>
      </c>
      <c r="E41" t="e">
        <f>VLOOKUP(D41,'债券名单-中文'!#REF!,2,FALSE)</f>
        <v>#REF!</v>
      </c>
      <c r="F41" t="str">
        <f>VLOOKUP(D41,'combined sheet'!$B$2:$C$194,2,FALSE)</f>
        <v>21南电GN001</v>
      </c>
      <c r="G41" t="str">
        <f t="shared" si="1"/>
        <v>21</v>
      </c>
      <c r="H41" t="str">
        <f>LEFT(O41,LEN(O41)-16)</f>
        <v>CSG</v>
      </c>
      <c r="I41" t="str">
        <f t="shared" si="2"/>
        <v>CSG</v>
      </c>
      <c r="J41" t="str">
        <f t="shared" si="3"/>
        <v>GN001</v>
      </c>
      <c r="L41" s="31" t="str">
        <f t="shared" si="4"/>
        <v xml:space="preserve">21 CSG GN001 </v>
      </c>
      <c r="M41" t="e">
        <f>INDEX('债券名单-中文'!$B:$I,MATCH(EN_work!D41,'债券名单-中文'!B:B,0),7)</f>
        <v>#N/A</v>
      </c>
      <c r="N41" s="1" t="s">
        <v>42</v>
      </c>
      <c r="O41" t="s">
        <v>120</v>
      </c>
      <c r="P41" t="s">
        <v>24</v>
      </c>
      <c r="Q41" t="s">
        <v>121</v>
      </c>
      <c r="R41">
        <v>2021</v>
      </c>
      <c r="S41" s="34">
        <v>44236</v>
      </c>
      <c r="T41" s="35">
        <v>20</v>
      </c>
      <c r="U41" t="e">
        <f>INDEX('债券名单-中文'!$B:$I,MATCH(EN_work!$D41,'债券名单-中文'!$B:$B,0),8)</f>
        <v>#N/A</v>
      </c>
      <c r="V41" t="e">
        <f>INDEX('债券名单-中文'!$B:$I,MATCH(EN_work!$D41,'债券名单-中文'!$B:$B,0),9)</f>
        <v>#N/A</v>
      </c>
      <c r="W41" t="s">
        <v>26</v>
      </c>
      <c r="X41" t="s">
        <v>27</v>
      </c>
    </row>
    <row r="42" spans="1:24" x14ac:dyDescent="0.25">
      <c r="A42">
        <v>41</v>
      </c>
      <c r="B42" t="s">
        <v>122</v>
      </c>
      <c r="C42" t="str">
        <f t="shared" si="0"/>
        <v>132100044</v>
      </c>
      <c r="D42" s="23">
        <v>132100044</v>
      </c>
      <c r="E42" t="e">
        <f>VLOOKUP(D42,'债券名单-中文'!#REF!,2,FALSE)</f>
        <v>#REF!</v>
      </c>
      <c r="F42" t="str">
        <f>VLOOKUP(D42,'combined sheet'!$B$2:$C$194,2,FALSE)</f>
        <v>21川能投GN001</v>
      </c>
      <c r="G42" t="str">
        <f t="shared" si="1"/>
        <v>21</v>
      </c>
      <c r="H42" t="str">
        <f>LEFT(O42,LEN(O42)-16)</f>
        <v>SICHUAN ENERGY INDUSTRY INVESTMENT GROUP</v>
      </c>
      <c r="I42" t="str">
        <f t="shared" si="2"/>
        <v>SICHUAN ENERGY INDUSTRY INVESTMENT GROUP</v>
      </c>
      <c r="J42" t="str">
        <f t="shared" si="3"/>
        <v>GN001</v>
      </c>
      <c r="K42" t="str">
        <f>VLOOKUP(D42,'special label'!$D$2:$H$127,5,)</f>
        <v>(Equity-funded Bond)</v>
      </c>
      <c r="L42" s="31" t="str">
        <f t="shared" si="4"/>
        <v>21 SICHUAN ENERGY INDUSTRY INVESTMENT GROUP GN001 (Equity-funded Bond)</v>
      </c>
      <c r="M42" t="e">
        <f>INDEX('债券名单-中文'!$B:$I,MATCH(EN_work!D42,'债券名单-中文'!B:B,0),7)</f>
        <v>#N/A</v>
      </c>
      <c r="N42" s="1" t="s">
        <v>47</v>
      </c>
      <c r="O42" t="s">
        <v>123</v>
      </c>
      <c r="P42" t="s">
        <v>24</v>
      </c>
      <c r="Q42" t="s">
        <v>124</v>
      </c>
      <c r="R42">
        <v>2021</v>
      </c>
      <c r="S42" s="34">
        <v>44313</v>
      </c>
      <c r="T42" s="35">
        <v>20</v>
      </c>
      <c r="U42" t="e">
        <f>INDEX('债券名单-中文'!$B:$I,MATCH(EN_work!$D42,'债券名单-中文'!$B:$B,0),8)</f>
        <v>#N/A</v>
      </c>
      <c r="V42" t="e">
        <f>INDEX('债券名单-中文'!$B:$I,MATCH(EN_work!$D42,'债券名单-中文'!$B:$B,0),9)</f>
        <v>#N/A</v>
      </c>
      <c r="W42" t="s">
        <v>26</v>
      </c>
      <c r="X42" t="s">
        <v>27</v>
      </c>
    </row>
    <row r="43" spans="1:24" x14ac:dyDescent="0.25">
      <c r="A43">
        <v>42</v>
      </c>
      <c r="B43" t="s">
        <v>125</v>
      </c>
      <c r="C43" t="str">
        <f t="shared" si="0"/>
        <v>132280004</v>
      </c>
      <c r="D43" s="23">
        <v>132280004</v>
      </c>
      <c r="E43" t="e">
        <f>VLOOKUP(D43,'债券名单-中文'!#REF!,2,FALSE)</f>
        <v>#REF!</v>
      </c>
      <c r="F43" t="str">
        <f>VLOOKUP(D43,'combined sheet'!$B$2:$C$194,2,FALSE)</f>
        <v>22水发集团GN001</v>
      </c>
      <c r="G43" t="str">
        <f t="shared" si="1"/>
        <v>22</v>
      </c>
      <c r="H43" t="str">
        <f>LEFT(O43,LEN(O43)-14)</f>
        <v>SHUIFA</v>
      </c>
      <c r="I43" t="str">
        <f t="shared" si="2"/>
        <v>SHUIFA</v>
      </c>
      <c r="J43" t="str">
        <f t="shared" si="3"/>
        <v>GN001</v>
      </c>
      <c r="K43" t="str">
        <f>VLOOKUP(D43,'special label'!$D$2:$H$127,5,)</f>
        <v>(Carbon Neutral Bond)</v>
      </c>
      <c r="L43" s="31" t="str">
        <f t="shared" si="4"/>
        <v>22 SHUIFA GN001 (Carbon Neutral Bond)</v>
      </c>
      <c r="M43" t="e">
        <f>INDEX('债券名单-中文'!$B:$I,MATCH(EN_work!D43,'债券名单-中文'!B:B,0),7)</f>
        <v>#N/A</v>
      </c>
      <c r="N43" s="1" t="s">
        <v>34</v>
      </c>
      <c r="O43" t="s">
        <v>126</v>
      </c>
      <c r="P43" t="s">
        <v>24</v>
      </c>
      <c r="Q43" t="s">
        <v>127</v>
      </c>
      <c r="R43">
        <v>2022</v>
      </c>
      <c r="S43" s="34">
        <v>44582</v>
      </c>
      <c r="T43" s="35">
        <v>8</v>
      </c>
      <c r="U43" t="e">
        <f>INDEX('债券名单-中文'!$B:$I,MATCH(EN_work!$D43,'债券名单-中文'!$B:$B,0),8)</f>
        <v>#N/A</v>
      </c>
      <c r="V43" t="e">
        <f>INDEX('债券名单-中文'!$B:$I,MATCH(EN_work!$D43,'债券名单-中文'!$B:$B,0),9)</f>
        <v>#N/A</v>
      </c>
      <c r="W43" t="s">
        <v>26</v>
      </c>
      <c r="X43" t="s">
        <v>32</v>
      </c>
    </row>
    <row r="44" spans="1:24" x14ac:dyDescent="0.25">
      <c r="A44">
        <v>43</v>
      </c>
      <c r="B44" t="s">
        <v>128</v>
      </c>
      <c r="C44" t="str">
        <f t="shared" si="0"/>
        <v>102101182</v>
      </c>
      <c r="D44" s="23">
        <v>102101182</v>
      </c>
      <c r="E44" t="e">
        <f>VLOOKUP(D44,'债券名单-中文'!#REF!,2,FALSE)</f>
        <v>#REF!</v>
      </c>
      <c r="F44" t="str">
        <f>VLOOKUP(D44,'combined sheet'!$B$2:$C$194,2,FALSE)</f>
        <v>21深圳地铁MTN003</v>
      </c>
      <c r="G44" t="str">
        <f t="shared" si="1"/>
        <v>21</v>
      </c>
      <c r="H44" t="str">
        <f>LEFT(O44,LEN(O44)-16)</f>
        <v>SHENZHEN METRO</v>
      </c>
      <c r="I44" t="str">
        <f t="shared" si="2"/>
        <v>SHENZHEN METRO</v>
      </c>
      <c r="J44" t="str">
        <f t="shared" ref="J44:J47" si="12">RIGHT(F44,6)</f>
        <v>MTN003</v>
      </c>
      <c r="K44" t="str">
        <f>VLOOKUP(D44,'special label'!$D$2:$H$127,5,)</f>
        <v>(Carbon Neutral Bond)</v>
      </c>
      <c r="L44" s="31" t="str">
        <f t="shared" si="4"/>
        <v>21 SHENZHEN METRO MTN003 (Carbon Neutral Bond)</v>
      </c>
      <c r="M44" t="e">
        <f>INDEX('债券名单-中文'!$B:$I,MATCH(EN_work!D44,'债券名单-中文'!B:B,0),7)</f>
        <v>#N/A</v>
      </c>
      <c r="N44" s="1" t="s">
        <v>42</v>
      </c>
      <c r="O44" t="s">
        <v>129</v>
      </c>
      <c r="P44" t="s">
        <v>24</v>
      </c>
      <c r="Q44" t="s">
        <v>130</v>
      </c>
      <c r="R44">
        <v>2021</v>
      </c>
      <c r="S44" s="34">
        <v>44371</v>
      </c>
      <c r="T44" s="35">
        <v>10</v>
      </c>
      <c r="U44" t="e">
        <f>INDEX('债券名单-中文'!$B:$I,MATCH(EN_work!$D44,'债券名单-中文'!$B:$B,0),8)</f>
        <v>#N/A</v>
      </c>
      <c r="V44" t="e">
        <f>INDEX('债券名单-中文'!$B:$I,MATCH(EN_work!$D44,'债券名单-中文'!$B:$B,0),9)</f>
        <v>#N/A</v>
      </c>
      <c r="W44" t="s">
        <v>26</v>
      </c>
      <c r="X44" t="s">
        <v>27</v>
      </c>
    </row>
    <row r="45" spans="1:24" x14ac:dyDescent="0.25">
      <c r="A45">
        <v>44</v>
      </c>
      <c r="B45" t="s">
        <v>131</v>
      </c>
      <c r="C45" t="str">
        <f t="shared" si="0"/>
        <v>102101755</v>
      </c>
      <c r="D45" s="23">
        <v>102101755</v>
      </c>
      <c r="E45" t="e">
        <f>VLOOKUP(D45,'债券名单-中文'!#REF!,2,FALSE)</f>
        <v>#REF!</v>
      </c>
      <c r="F45" t="str">
        <f>VLOOKUP(D45,'combined sheet'!$B$2:$C$194,2,FALSE)</f>
        <v>21深圳地铁MTN004</v>
      </c>
      <c r="G45" t="str">
        <f t="shared" si="1"/>
        <v>21</v>
      </c>
      <c r="H45" t="str">
        <f>LEFT(O45,LEN(O45)-16)</f>
        <v>SHENZHEN METRO</v>
      </c>
      <c r="I45" t="str">
        <f t="shared" si="2"/>
        <v>SHENZHEN METRO</v>
      </c>
      <c r="J45" t="str">
        <f t="shared" si="12"/>
        <v>MTN004</v>
      </c>
      <c r="K45" t="str">
        <f>VLOOKUP(D45,'special label'!$D$2:$H$127,5,)</f>
        <v>(Carbon Neutral Bond)</v>
      </c>
      <c r="L45" s="31" t="str">
        <f t="shared" si="4"/>
        <v>21 SHENZHEN METRO MTN004 (Carbon Neutral Bond)</v>
      </c>
      <c r="M45" t="e">
        <f>INDEX('债券名单-中文'!$B:$I,MATCH(EN_work!D45,'债券名单-中文'!B:B,0),7)</f>
        <v>#N/A</v>
      </c>
      <c r="N45" s="1" t="s">
        <v>42</v>
      </c>
      <c r="O45" t="s">
        <v>132</v>
      </c>
      <c r="P45" t="s">
        <v>24</v>
      </c>
      <c r="Q45" t="s">
        <v>130</v>
      </c>
      <c r="R45">
        <v>2021</v>
      </c>
      <c r="S45" s="34">
        <v>44439</v>
      </c>
      <c r="T45" s="35">
        <v>15</v>
      </c>
      <c r="U45" t="e">
        <f>INDEX('债券名单-中文'!$B:$I,MATCH(EN_work!$D45,'债券名单-中文'!$B:$B,0),8)</f>
        <v>#N/A</v>
      </c>
      <c r="V45" t="e">
        <f>INDEX('债券名单-中文'!$B:$I,MATCH(EN_work!$D45,'债券名单-中文'!$B:$B,0),9)</f>
        <v>#N/A</v>
      </c>
      <c r="W45" t="s">
        <v>26</v>
      </c>
      <c r="X45" t="s">
        <v>27</v>
      </c>
    </row>
    <row r="46" spans="1:24" x14ac:dyDescent="0.25">
      <c r="A46">
        <v>45</v>
      </c>
      <c r="B46" t="s">
        <v>133</v>
      </c>
      <c r="C46" t="str">
        <f t="shared" si="0"/>
        <v>102103178</v>
      </c>
      <c r="D46" s="23">
        <v>102103178</v>
      </c>
      <c r="E46" t="e">
        <f>VLOOKUP(D46,'债券名单-中文'!#REF!,2,FALSE)</f>
        <v>#REF!</v>
      </c>
      <c r="F46" t="str">
        <f>VLOOKUP(D46,'combined sheet'!$B$2:$C$194,2,FALSE)</f>
        <v>21深圳地铁MTN006</v>
      </c>
      <c r="G46" t="str">
        <f t="shared" si="1"/>
        <v>21</v>
      </c>
      <c r="H46" t="str">
        <f>LEFT(O46,LEN(O46)-14)</f>
        <v>SHENZHEN METRO</v>
      </c>
      <c r="I46" t="str">
        <f t="shared" si="2"/>
        <v>SHENZHEN METRO</v>
      </c>
      <c r="J46" t="str">
        <f t="shared" si="12"/>
        <v>MTN006</v>
      </c>
      <c r="K46" t="str">
        <f>VLOOKUP(D46,'special label'!$D$2:$H$127,5,)</f>
        <v>(Carbon Neutral Bond)</v>
      </c>
      <c r="L46" s="31" t="str">
        <f t="shared" si="4"/>
        <v>21 SHENZHEN METRO MTN006 (Carbon Neutral Bond)</v>
      </c>
      <c r="M46" t="e">
        <f>INDEX('债券名单-中文'!$B:$I,MATCH(EN_work!D46,'债券名单-中文'!B:B,0),7)</f>
        <v>#N/A</v>
      </c>
      <c r="N46" s="1" t="s">
        <v>42</v>
      </c>
      <c r="O46" t="s">
        <v>134</v>
      </c>
      <c r="P46" t="s">
        <v>24</v>
      </c>
      <c r="Q46" t="s">
        <v>130</v>
      </c>
      <c r="R46">
        <v>2021</v>
      </c>
      <c r="S46" s="34">
        <v>44536</v>
      </c>
      <c r="T46" s="35">
        <v>20</v>
      </c>
      <c r="U46" t="e">
        <f>INDEX('债券名单-中文'!$B:$I,MATCH(EN_work!$D46,'债券名单-中文'!$B:$B,0),8)</f>
        <v>#N/A</v>
      </c>
      <c r="V46" t="e">
        <f>INDEX('债券名单-中文'!$B:$I,MATCH(EN_work!$D46,'债券名单-中文'!$B:$B,0),9)</f>
        <v>#N/A</v>
      </c>
      <c r="W46" t="s">
        <v>26</v>
      </c>
      <c r="X46" t="s">
        <v>32</v>
      </c>
    </row>
    <row r="47" spans="1:24" x14ac:dyDescent="0.25">
      <c r="A47">
        <v>46</v>
      </c>
      <c r="B47" t="s">
        <v>135</v>
      </c>
      <c r="C47" t="str">
        <f t="shared" si="0"/>
        <v>102103239</v>
      </c>
      <c r="D47" s="23">
        <v>102103239</v>
      </c>
      <c r="E47" t="e">
        <f>VLOOKUP(D47,'债券名单-中文'!#REF!,2,FALSE)</f>
        <v>#REF!</v>
      </c>
      <c r="F47" t="str">
        <f>VLOOKUP(D47,'combined sheet'!$B$2:$C$194,2,FALSE)</f>
        <v>21深圳地铁MTN007</v>
      </c>
      <c r="G47" t="str">
        <f t="shared" si="1"/>
        <v>21</v>
      </c>
      <c r="H47" t="str">
        <f>LEFT(O47,LEN(O47)-14)</f>
        <v>SHENZHEN METRO</v>
      </c>
      <c r="I47" t="str">
        <f t="shared" si="2"/>
        <v>SHENZHEN METRO</v>
      </c>
      <c r="J47" t="str">
        <f t="shared" si="12"/>
        <v>MTN007</v>
      </c>
      <c r="K47" t="str">
        <f>VLOOKUP(D47,'special label'!$D$2:$H$127,5,)</f>
        <v>(Carbon Neutral Bond)</v>
      </c>
      <c r="L47" s="31" t="str">
        <f t="shared" si="4"/>
        <v>21 SHENZHEN METRO MTN007 (Carbon Neutral Bond)</v>
      </c>
      <c r="M47" t="e">
        <f>INDEX('债券名单-中文'!$B:$I,MATCH(EN_work!D47,'债券名单-中文'!B:B,0),7)</f>
        <v>#N/A</v>
      </c>
      <c r="N47" s="1" t="s">
        <v>42</v>
      </c>
      <c r="O47" t="s">
        <v>136</v>
      </c>
      <c r="P47" t="s">
        <v>24</v>
      </c>
      <c r="Q47" t="s">
        <v>130</v>
      </c>
      <c r="R47">
        <v>2021</v>
      </c>
      <c r="S47" s="34">
        <v>44543</v>
      </c>
      <c r="T47" s="35">
        <v>20</v>
      </c>
      <c r="U47" t="e">
        <f>INDEX('债券名单-中文'!$B:$I,MATCH(EN_work!$D47,'债券名单-中文'!$B:$B,0),8)</f>
        <v>#N/A</v>
      </c>
      <c r="V47" t="e">
        <f>INDEX('债券名单-中文'!$B:$I,MATCH(EN_work!$D47,'债券名单-中文'!$B:$B,0),9)</f>
        <v>#N/A</v>
      </c>
      <c r="W47" t="s">
        <v>26</v>
      </c>
      <c r="X47" t="s">
        <v>32</v>
      </c>
    </row>
    <row r="48" spans="1:24" x14ac:dyDescent="0.25">
      <c r="A48">
        <v>47</v>
      </c>
      <c r="B48" t="s">
        <v>137</v>
      </c>
      <c r="C48" t="str">
        <f t="shared" si="0"/>
        <v>132000017</v>
      </c>
      <c r="D48" s="23">
        <v>132000017</v>
      </c>
      <c r="E48" t="e">
        <f>VLOOKUP(D48,'债券名单-中文'!#REF!,2,FALSE)</f>
        <v>#REF!</v>
      </c>
      <c r="F48" t="str">
        <f>VLOOKUP(D48,'combined sheet'!$B$2:$C$194,2,FALSE)</f>
        <v>20沈阳地铁GN001</v>
      </c>
      <c r="G48" t="str">
        <f t="shared" si="1"/>
        <v>20</v>
      </c>
      <c r="H48" t="str">
        <f>LEFT(O48,LEN(O48)-16)</f>
        <v>SHENYANG METRO</v>
      </c>
      <c r="I48" t="str">
        <f t="shared" si="2"/>
        <v>SHENYANG METRO</v>
      </c>
      <c r="J48" t="str">
        <f t="shared" si="3"/>
        <v>GN001</v>
      </c>
      <c r="L48" s="31" t="str">
        <f t="shared" si="4"/>
        <v xml:space="preserve">20 SHENYANG METRO GN001 </v>
      </c>
      <c r="M48" t="e">
        <f>INDEX('债券名单-中文'!$B:$I,MATCH(EN_work!D48,'债券名单-中文'!B:B,0),7)</f>
        <v>#N/A</v>
      </c>
      <c r="N48" s="1" t="s">
        <v>42</v>
      </c>
      <c r="O48" t="s">
        <v>138</v>
      </c>
      <c r="P48" t="s">
        <v>24</v>
      </c>
      <c r="Q48" t="s">
        <v>139</v>
      </c>
      <c r="R48">
        <v>2020</v>
      </c>
      <c r="S48" s="34">
        <v>43945</v>
      </c>
      <c r="T48" s="35">
        <v>5</v>
      </c>
      <c r="U48" t="e">
        <f>INDEX('债券名单-中文'!$B:$I,MATCH(EN_work!$D48,'债券名单-中文'!$B:$B,0),8)</f>
        <v>#N/A</v>
      </c>
      <c r="V48" t="e">
        <f>INDEX('债券名单-中文'!$B:$I,MATCH(EN_work!$D48,'债券名单-中文'!$B:$B,0),9)</f>
        <v>#N/A</v>
      </c>
      <c r="W48" t="s">
        <v>26</v>
      </c>
      <c r="X48" t="s">
        <v>27</v>
      </c>
    </row>
    <row r="49" spans="1:24" x14ac:dyDescent="0.25">
      <c r="A49">
        <v>48</v>
      </c>
      <c r="B49" t="s">
        <v>140</v>
      </c>
      <c r="C49" t="str">
        <f t="shared" si="0"/>
        <v>132000029</v>
      </c>
      <c r="D49" s="23">
        <v>132000029</v>
      </c>
      <c r="E49" t="e">
        <f>VLOOKUP(D49,'债券名单-中文'!#REF!,2,FALSE)</f>
        <v>#REF!</v>
      </c>
      <c r="F49" t="str">
        <f>VLOOKUP(D49,'combined sheet'!$B$2:$C$194,2,FALSE)</f>
        <v>20沈阳地铁GN002</v>
      </c>
      <c r="G49" t="str">
        <f t="shared" si="1"/>
        <v>20</v>
      </c>
      <c r="H49" t="str">
        <f>LEFT(O49,LEN(O49)-16)</f>
        <v>SHENYANG METRO</v>
      </c>
      <c r="I49" t="str">
        <f t="shared" si="2"/>
        <v>SHENYANG METRO</v>
      </c>
      <c r="J49" t="str">
        <f t="shared" si="3"/>
        <v>GN002</v>
      </c>
      <c r="L49" s="31" t="str">
        <f t="shared" si="4"/>
        <v xml:space="preserve">20 SHENYANG METRO GN002 </v>
      </c>
      <c r="M49" t="e">
        <f>INDEX('债券名单-中文'!$B:$I,MATCH(EN_work!D49,'债券名单-中文'!B:B,0),7)</f>
        <v>#N/A</v>
      </c>
      <c r="N49" s="1" t="s">
        <v>42</v>
      </c>
      <c r="O49" t="s">
        <v>141</v>
      </c>
      <c r="P49" t="s">
        <v>24</v>
      </c>
      <c r="Q49" t="s">
        <v>139</v>
      </c>
      <c r="R49">
        <v>2020</v>
      </c>
      <c r="S49" s="34">
        <v>44091</v>
      </c>
      <c r="T49" s="35">
        <v>10</v>
      </c>
      <c r="U49" t="e">
        <f>INDEX('债券名单-中文'!$B:$I,MATCH(EN_work!$D49,'债券名单-中文'!$B:$B,0),8)</f>
        <v>#N/A</v>
      </c>
      <c r="V49" t="e">
        <f>INDEX('债券名单-中文'!$B:$I,MATCH(EN_work!$D49,'债券名单-中文'!$B:$B,0),9)</f>
        <v>#N/A</v>
      </c>
      <c r="W49" t="s">
        <v>26</v>
      </c>
      <c r="X49" t="s">
        <v>27</v>
      </c>
    </row>
    <row r="50" spans="1:24" x14ac:dyDescent="0.25">
      <c r="A50">
        <v>49</v>
      </c>
      <c r="B50" t="s">
        <v>142</v>
      </c>
      <c r="C50" t="str">
        <f t="shared" si="0"/>
        <v>132100028</v>
      </c>
      <c r="D50" s="23">
        <v>132100028</v>
      </c>
      <c r="E50" t="e">
        <f>VLOOKUP(D50,'债券名单-中文'!#REF!,2,FALSE)</f>
        <v>#REF!</v>
      </c>
      <c r="F50" t="str">
        <f>VLOOKUP(D50,'combined sheet'!$B$2:$C$194,2,FALSE)</f>
        <v>21沈阳地铁GN001</v>
      </c>
      <c r="G50" t="str">
        <f t="shared" si="1"/>
        <v>21</v>
      </c>
      <c r="H50" t="str">
        <f>LEFT(O50,LEN(O50)-16)</f>
        <v>SHENYANG METRO</v>
      </c>
      <c r="I50" t="str">
        <f t="shared" si="2"/>
        <v>SHENYANG METRO</v>
      </c>
      <c r="J50" t="str">
        <f t="shared" si="3"/>
        <v>GN001</v>
      </c>
      <c r="L50" s="31" t="str">
        <f t="shared" si="4"/>
        <v xml:space="preserve">21 SHENYANG METRO GN001 </v>
      </c>
      <c r="M50" t="e">
        <f>INDEX('债券名单-中文'!$B:$I,MATCH(EN_work!D50,'债券名单-中文'!B:B,0),7)</f>
        <v>#N/A</v>
      </c>
      <c r="N50" s="1" t="s">
        <v>42</v>
      </c>
      <c r="O50" t="s">
        <v>143</v>
      </c>
      <c r="P50" t="s">
        <v>24</v>
      </c>
      <c r="Q50" t="s">
        <v>139</v>
      </c>
      <c r="R50">
        <v>2021</v>
      </c>
      <c r="S50" s="34">
        <v>44294</v>
      </c>
      <c r="T50" s="35">
        <v>10</v>
      </c>
      <c r="U50" t="e">
        <f>INDEX('债券名单-中文'!$B:$I,MATCH(EN_work!$D50,'债券名单-中文'!$B:$B,0),8)</f>
        <v>#N/A</v>
      </c>
      <c r="V50" t="e">
        <f>INDEX('债券名单-中文'!$B:$I,MATCH(EN_work!$D50,'债券名单-中文'!$B:$B,0),9)</f>
        <v>#N/A</v>
      </c>
      <c r="W50" t="s">
        <v>26</v>
      </c>
      <c r="X50" t="s">
        <v>27</v>
      </c>
    </row>
    <row r="51" spans="1:24" x14ac:dyDescent="0.25">
      <c r="A51">
        <v>50</v>
      </c>
      <c r="B51" t="s">
        <v>144</v>
      </c>
      <c r="C51" t="str">
        <f t="shared" si="0"/>
        <v>132100157</v>
      </c>
      <c r="D51" s="23">
        <v>132100157</v>
      </c>
      <c r="E51" t="e">
        <f>VLOOKUP(D51,'债券名单-中文'!#REF!,2,FALSE)</f>
        <v>#REF!</v>
      </c>
      <c r="F51" t="str">
        <f>VLOOKUP(D51,'combined sheet'!$B$2:$C$194,2,FALSE)</f>
        <v>21沈阳地铁GN002</v>
      </c>
      <c r="G51" t="str">
        <f t="shared" si="1"/>
        <v>21</v>
      </c>
      <c r="H51" t="str">
        <f>LEFT(O51,LEN(O51)-6)</f>
        <v xml:space="preserve">Shenyang Metro </v>
      </c>
      <c r="I51" t="str">
        <f t="shared" si="2"/>
        <v xml:space="preserve">SHENYANG METRO </v>
      </c>
      <c r="J51" t="str">
        <f t="shared" si="3"/>
        <v>GN002</v>
      </c>
      <c r="L51" s="31" t="str">
        <f t="shared" si="4"/>
        <v xml:space="preserve">21 SHENYANG METRO  GN002 </v>
      </c>
      <c r="M51" t="e">
        <f>INDEX('债券名单-中文'!$B:$I,MATCH(EN_work!D51,'债券名单-中文'!B:B,0),7)</f>
        <v>#N/A</v>
      </c>
      <c r="N51" s="1" t="s">
        <v>42</v>
      </c>
      <c r="O51" t="s">
        <v>145</v>
      </c>
      <c r="P51" t="s">
        <v>24</v>
      </c>
      <c r="Q51" t="s">
        <v>139</v>
      </c>
      <c r="R51">
        <v>2021</v>
      </c>
      <c r="S51" s="34">
        <v>44529</v>
      </c>
      <c r="T51" s="35">
        <v>5</v>
      </c>
      <c r="U51" t="e">
        <f>INDEX('债券名单-中文'!$B:$I,MATCH(EN_work!$D51,'债券名单-中文'!$B:$B,0),8)</f>
        <v>#N/A</v>
      </c>
      <c r="V51" t="e">
        <f>INDEX('债券名单-中文'!$B:$I,MATCH(EN_work!$D51,'债券名单-中文'!$B:$B,0),9)</f>
        <v>#N/A</v>
      </c>
      <c r="W51" t="s">
        <v>26</v>
      </c>
      <c r="X51" t="s">
        <v>32</v>
      </c>
    </row>
    <row r="52" spans="1:24" x14ac:dyDescent="0.25">
      <c r="A52">
        <v>51</v>
      </c>
      <c r="B52" t="s">
        <v>146</v>
      </c>
      <c r="C52" t="str">
        <f t="shared" si="0"/>
        <v>102101436</v>
      </c>
      <c r="D52" s="23">
        <v>102101436</v>
      </c>
      <c r="E52" t="e">
        <f>VLOOKUP(D52,'债券名单-中文'!#REF!,2,FALSE)</f>
        <v>#REF!</v>
      </c>
      <c r="F52" t="str">
        <f>VLOOKUP(D52,'combined sheet'!$B$2:$C$194,2,FALSE)</f>
        <v>21申能股MTN001</v>
      </c>
      <c r="G52" t="str">
        <f t="shared" si="1"/>
        <v>21</v>
      </c>
      <c r="H52" t="str">
        <f>LEFT(O52,LEN(O52)-16)</f>
        <v>SHENERGY</v>
      </c>
      <c r="I52" t="str">
        <f t="shared" si="2"/>
        <v>SHENERGY</v>
      </c>
      <c r="J52" t="str">
        <f t="shared" ref="J52:J53" si="13">RIGHT(F52,6)</f>
        <v>MTN001</v>
      </c>
      <c r="K52" t="str">
        <f>VLOOKUP(D52,'special label'!$D$2:$H$127,5,)</f>
        <v>(Carbon Neutral Bond)</v>
      </c>
      <c r="L52" s="31" t="str">
        <f t="shared" si="4"/>
        <v>21 SHENERGY MTN001 (Carbon Neutral Bond)</v>
      </c>
      <c r="M52" t="e">
        <f>INDEX('债券名单-中文'!$B:$I,MATCH(EN_work!D52,'债券名单-中文'!B:B,0),7)</f>
        <v>#N/A</v>
      </c>
      <c r="N52" s="1" t="s">
        <v>34</v>
      </c>
      <c r="O52" t="s">
        <v>147</v>
      </c>
      <c r="P52" t="s">
        <v>24</v>
      </c>
      <c r="Q52" t="s">
        <v>148</v>
      </c>
      <c r="R52">
        <v>2021</v>
      </c>
      <c r="S52" s="34">
        <v>44407</v>
      </c>
      <c r="T52" s="35">
        <v>10</v>
      </c>
      <c r="U52" t="e">
        <f>INDEX('债券名单-中文'!$B:$I,MATCH(EN_work!$D52,'债券名单-中文'!$B:$B,0),8)</f>
        <v>#N/A</v>
      </c>
      <c r="V52" t="e">
        <f>INDEX('债券名单-中文'!$B:$I,MATCH(EN_work!$D52,'债券名单-中文'!$B:$B,0),9)</f>
        <v>#N/A</v>
      </c>
      <c r="W52" t="s">
        <v>26</v>
      </c>
      <c r="X52" t="s">
        <v>27</v>
      </c>
    </row>
    <row r="53" spans="1:24" x14ac:dyDescent="0.25">
      <c r="A53">
        <v>52</v>
      </c>
      <c r="B53" t="s">
        <v>149</v>
      </c>
      <c r="C53" t="str">
        <f t="shared" si="0"/>
        <v>102280642</v>
      </c>
      <c r="D53" s="23">
        <v>102280642</v>
      </c>
      <c r="E53" t="e">
        <f>VLOOKUP(D53,'债券名单-中文'!#REF!,2,FALSE)</f>
        <v>#REF!</v>
      </c>
      <c r="F53" t="str">
        <f>VLOOKUP(D53,'combined sheet'!$B$2:$C$194,2,FALSE)</f>
        <v>22申能股MTN001</v>
      </c>
      <c r="G53" t="str">
        <f t="shared" si="1"/>
        <v>22</v>
      </c>
      <c r="H53" t="str">
        <f>LEFT(O53,LEN(O53)-11)</f>
        <v>SHENERGY</v>
      </c>
      <c r="I53" t="str">
        <f t="shared" si="2"/>
        <v>SHENERGY</v>
      </c>
      <c r="J53" t="str">
        <f t="shared" si="13"/>
        <v>MTN001</v>
      </c>
      <c r="K53" t="str">
        <f>VLOOKUP(D53,'special label'!$D$2:$H$127,5,)</f>
        <v>(Carbon Neutral Bond)</v>
      </c>
      <c r="L53" s="31" t="str">
        <f t="shared" si="4"/>
        <v>22 SHENERGY MTN001 (Carbon Neutral Bond)</v>
      </c>
      <c r="M53" t="e">
        <f>INDEX('债券名单-中文'!$B:$I,MATCH(EN_work!D53,'债券名单-中文'!B:B,0),7)</f>
        <v>#N/A</v>
      </c>
      <c r="N53" s="1" t="s">
        <v>34</v>
      </c>
      <c r="O53" t="s">
        <v>150</v>
      </c>
      <c r="P53" t="s">
        <v>24</v>
      </c>
      <c r="Q53" t="s">
        <v>148</v>
      </c>
      <c r="R53">
        <v>2022</v>
      </c>
      <c r="S53" s="34">
        <v>44648</v>
      </c>
      <c r="T53" s="35">
        <v>9</v>
      </c>
      <c r="U53" t="e">
        <f>INDEX('债券名单-中文'!$B:$I,MATCH(EN_work!$D53,'债券名单-中文'!$B:$B,0),8)</f>
        <v>#N/A</v>
      </c>
      <c r="V53" t="e">
        <f>INDEX('债券名单-中文'!$B:$I,MATCH(EN_work!$D53,'债券名单-中文'!$B:$B,0),9)</f>
        <v>#N/A</v>
      </c>
      <c r="W53" t="s">
        <v>26</v>
      </c>
      <c r="X53" t="s">
        <v>32</v>
      </c>
    </row>
    <row r="54" spans="1:24" x14ac:dyDescent="0.25">
      <c r="A54">
        <v>53</v>
      </c>
      <c r="B54" t="s">
        <v>151</v>
      </c>
      <c r="C54" t="str">
        <f t="shared" si="0"/>
        <v>132280060</v>
      </c>
      <c r="D54" s="23">
        <v>132280060</v>
      </c>
      <c r="E54" t="e">
        <f>VLOOKUP(D54,'债券名单-中文'!#REF!,2,FALSE)</f>
        <v>#REF!</v>
      </c>
      <c r="F54" t="str">
        <f>VLOOKUP(D54,'combined sheet'!$B$2:$C$194,2,FALSE)</f>
        <v>22鲁高速GN004</v>
      </c>
      <c r="G54" t="str">
        <f t="shared" si="1"/>
        <v>22</v>
      </c>
      <c r="H54" t="str">
        <f>LEFT(O54,LEN(O54)-14)</f>
        <v>SHANDONG HI-SPEED GROUP</v>
      </c>
      <c r="I54" t="str">
        <f t="shared" si="2"/>
        <v>SHANDONG HI-SPEED GROUP</v>
      </c>
      <c r="J54" t="str">
        <f t="shared" si="3"/>
        <v>GN004</v>
      </c>
      <c r="K54" t="str">
        <f>VLOOKUP(D54,'special label'!$D$2:$H$127,5,)</f>
        <v>(Carbon Neutral Bond)</v>
      </c>
      <c r="L54" s="31" t="str">
        <f t="shared" si="4"/>
        <v>22 SHANDONG HI-SPEED GROUP GN004 (Carbon Neutral Bond)</v>
      </c>
      <c r="M54" t="e">
        <f>INDEX('债券名单-中文'!$B:$I,MATCH(EN_work!D54,'债券名单-中文'!B:B,0),7)</f>
        <v>#N/A</v>
      </c>
      <c r="N54" s="1" t="s">
        <v>22</v>
      </c>
      <c r="O54" t="s">
        <v>152</v>
      </c>
      <c r="P54" t="s">
        <v>24</v>
      </c>
      <c r="Q54" t="s">
        <v>153</v>
      </c>
      <c r="R54">
        <v>2022</v>
      </c>
      <c r="S54" s="34">
        <v>44741</v>
      </c>
      <c r="T54" s="35">
        <v>10</v>
      </c>
      <c r="U54" t="e">
        <f>INDEX('债券名单-中文'!$B:$I,MATCH(EN_work!$D54,'债券名单-中文'!$B:$B,0),8)</f>
        <v>#N/A</v>
      </c>
      <c r="V54" t="e">
        <f>INDEX('债券名单-中文'!$B:$I,MATCH(EN_work!$D54,'债券名单-中文'!$B:$B,0),9)</f>
        <v>#N/A</v>
      </c>
      <c r="W54" t="s">
        <v>26</v>
      </c>
      <c r="X54" t="s">
        <v>45</v>
      </c>
    </row>
    <row r="55" spans="1:24" x14ac:dyDescent="0.25">
      <c r="A55">
        <v>54</v>
      </c>
      <c r="B55" t="s">
        <v>154</v>
      </c>
      <c r="C55" t="str">
        <f t="shared" si="0"/>
        <v>102282463</v>
      </c>
      <c r="D55" s="23">
        <v>102282463</v>
      </c>
      <c r="E55" t="e">
        <f>VLOOKUP(D55,'债券名单-中文'!#REF!,2,FALSE)</f>
        <v>#REF!</v>
      </c>
      <c r="F55" t="str">
        <f>VLOOKUP(D55,'combined sheet'!$B$2:$C$194,2,FALSE)</f>
        <v>22山东发展MTN001</v>
      </c>
      <c r="G55" t="str">
        <f t="shared" si="1"/>
        <v>22</v>
      </c>
      <c r="H55" t="str">
        <f>LEFT(O55,LEN(O55)-14)</f>
        <v>SDDI</v>
      </c>
      <c r="I55" t="str">
        <f t="shared" si="2"/>
        <v>SDDI</v>
      </c>
      <c r="J55" t="str">
        <f t="shared" ref="J55:J56" si="14">RIGHT(F55,6)</f>
        <v>MTN001</v>
      </c>
      <c r="K55" t="str">
        <f>VLOOKUP(D55,'special label'!$D$2:$H$127,5,)</f>
        <v>(Carbon Neutral Bond)</v>
      </c>
      <c r="L55" s="31" t="str">
        <f t="shared" si="4"/>
        <v>22 SDDI MTN001 (Carbon Neutral Bond)</v>
      </c>
      <c r="M55" t="e">
        <f>INDEX('债券名单-中文'!$B:$I,MATCH(EN_work!D55,'债券名单-中文'!B:B,0),7)</f>
        <v>#N/A</v>
      </c>
      <c r="N55" s="1" t="s">
        <v>34</v>
      </c>
      <c r="O55" t="s">
        <v>155</v>
      </c>
      <c r="P55" t="s">
        <v>24</v>
      </c>
      <c r="Q55" t="s">
        <v>156</v>
      </c>
      <c r="R55">
        <v>2022</v>
      </c>
      <c r="S55" s="34">
        <v>44869</v>
      </c>
      <c r="T55" s="35">
        <v>5</v>
      </c>
      <c r="U55" t="e">
        <f>INDEX('债券名单-中文'!$B:$I,MATCH(EN_work!$D55,'债券名单-中文'!$B:$B,0),8)</f>
        <v>#N/A</v>
      </c>
      <c r="V55" t="e">
        <f>INDEX('债券名单-中文'!$B:$I,MATCH(EN_work!$D55,'债券名单-中文'!$B:$B,0),9)</f>
        <v>#N/A</v>
      </c>
      <c r="W55" t="s">
        <v>26</v>
      </c>
      <c r="X55" t="s">
        <v>45</v>
      </c>
    </row>
    <row r="56" spans="1:24" x14ac:dyDescent="0.25">
      <c r="A56">
        <v>55</v>
      </c>
      <c r="B56" t="s">
        <v>157</v>
      </c>
      <c r="C56" t="str">
        <f t="shared" si="0"/>
        <v>102101435</v>
      </c>
      <c r="D56" s="23">
        <v>102101435</v>
      </c>
      <c r="E56" t="e">
        <f>VLOOKUP(D56,'债券名单-中文'!#REF!,2,FALSE)</f>
        <v>#REF!</v>
      </c>
      <c r="F56" t="str">
        <f>VLOOKUP(D56,'combined sheet'!$B$2:$C$194,2,FALSE)</f>
        <v>21深能源MTN001</v>
      </c>
      <c r="G56" t="str">
        <f t="shared" si="1"/>
        <v>21</v>
      </c>
      <c r="H56" t="str">
        <f>LEFT(O56,LEN(O56)-16)</f>
        <v>SHENZHEN ENERGY</v>
      </c>
      <c r="I56" t="str">
        <f t="shared" si="2"/>
        <v>SHENZHEN ENERGY</v>
      </c>
      <c r="J56" t="str">
        <f t="shared" si="14"/>
        <v>MTN001</v>
      </c>
      <c r="K56" t="str">
        <f>VLOOKUP(D56,'special label'!$D$2:$H$127,5,)</f>
        <v>(Carbon Neutral Bond)</v>
      </c>
      <c r="L56" s="31" t="str">
        <f t="shared" si="4"/>
        <v>21 SHENZHEN ENERGY MTN001 (Carbon Neutral Bond)</v>
      </c>
      <c r="M56" t="e">
        <f>INDEX('债券名单-中文'!$B:$I,MATCH(EN_work!D56,'债券名单-中文'!B:B,0),7)</f>
        <v>#N/A</v>
      </c>
      <c r="N56" s="1" t="s">
        <v>34</v>
      </c>
      <c r="O56" t="s">
        <v>158</v>
      </c>
      <c r="P56" t="s">
        <v>24</v>
      </c>
      <c r="Q56" t="s">
        <v>159</v>
      </c>
      <c r="R56">
        <v>2021</v>
      </c>
      <c r="S56" s="34">
        <v>44407</v>
      </c>
      <c r="T56" s="35">
        <v>30</v>
      </c>
      <c r="U56" t="e">
        <f>INDEX('债券名单-中文'!$B:$I,MATCH(EN_work!$D56,'债券名单-中文'!$B:$B,0),8)</f>
        <v>#N/A</v>
      </c>
      <c r="V56" t="e">
        <f>INDEX('债券名单-中文'!$B:$I,MATCH(EN_work!$D56,'债券名单-中文'!$B:$B,0),9)</f>
        <v>#N/A</v>
      </c>
      <c r="W56" t="s">
        <v>26</v>
      </c>
      <c r="X56" t="s">
        <v>27</v>
      </c>
    </row>
    <row r="57" spans="1:24" s="26" customFormat="1" x14ac:dyDescent="0.25">
      <c r="A57" s="26">
        <v>56</v>
      </c>
      <c r="B57" s="26" t="s">
        <v>160</v>
      </c>
      <c r="C57" s="26" t="str">
        <f t="shared" si="0"/>
        <v>132100082</v>
      </c>
      <c r="D57" s="28">
        <v>132100082</v>
      </c>
      <c r="E57" s="26" t="e">
        <f>VLOOKUP(D57,'债券名单-中文'!#REF!,2,FALSE)</f>
        <v>#REF!</v>
      </c>
      <c r="F57" s="26" t="str">
        <f>VLOOKUP(D57,'combined sheet'!$B$2:$C$194,2,FALSE)</f>
        <v>21融和融资GN001</v>
      </c>
      <c r="G57" s="26" t="str">
        <f t="shared" si="1"/>
        <v>21</v>
      </c>
      <c r="H57" s="26" t="str">
        <f>LEFT(O57,LEN(O57)-19)</f>
        <v>Financing</v>
      </c>
      <c r="I57" t="str">
        <f t="shared" si="2"/>
        <v>FINANCING</v>
      </c>
      <c r="J57" t="str">
        <f t="shared" si="3"/>
        <v>GN001</v>
      </c>
      <c r="K57" t="str">
        <f>VLOOKUP(D57,'special label'!$D$2:$H$127,5,)</f>
        <v>(Carbon Neutral Bond)</v>
      </c>
      <c r="L57" s="31" t="str">
        <f t="shared" si="4"/>
        <v>21 FINANCING GN001 (Carbon Neutral Bond)</v>
      </c>
      <c r="M57" t="e">
        <f>INDEX('债券名单-中文'!$B:$I,MATCH(EN_work!D57,'债券名单-中文'!B:B,0),7)</f>
        <v>#N/A</v>
      </c>
      <c r="N57" s="1" t="s">
        <v>34</v>
      </c>
      <c r="O57" s="26" t="s">
        <v>161</v>
      </c>
      <c r="P57" s="26" t="s">
        <v>24</v>
      </c>
      <c r="Q57" s="26" t="s">
        <v>162</v>
      </c>
      <c r="R57" s="26">
        <v>2021</v>
      </c>
      <c r="S57" s="39">
        <v>44400</v>
      </c>
      <c r="T57" s="40">
        <v>10</v>
      </c>
      <c r="U57" t="e">
        <f>INDEX('债券名单-中文'!$B:$I,MATCH(EN_work!$D57,'债券名单-中文'!$B:$B,0),8)</f>
        <v>#N/A</v>
      </c>
      <c r="V57" t="e">
        <f>INDEX('债券名单-中文'!$B:$I,MATCH(EN_work!$D57,'债券名单-中文'!$B:$B,0),9)</f>
        <v>#N/A</v>
      </c>
      <c r="W57" s="26" t="s">
        <v>26</v>
      </c>
      <c r="X57" s="26" t="s">
        <v>27</v>
      </c>
    </row>
    <row r="58" spans="1:24" ht="25" x14ac:dyDescent="0.25">
      <c r="A58">
        <v>57</v>
      </c>
      <c r="B58" t="s">
        <v>163</v>
      </c>
      <c r="C58" t="str">
        <f t="shared" si="0"/>
        <v>132100138</v>
      </c>
      <c r="D58" s="23">
        <v>132100138</v>
      </c>
      <c r="E58" t="e">
        <f>VLOOKUP(D58,'债券名单-中文'!#REF!,2,FALSE)</f>
        <v>#REF!</v>
      </c>
      <c r="F58" t="str">
        <f>VLOOKUP(D58,'combined sheet'!$B$2:$C$194,2,FALSE)</f>
        <v>21融和融资GN002</v>
      </c>
      <c r="G58" t="str">
        <f t="shared" si="1"/>
        <v>21</v>
      </c>
      <c r="H58" t="str">
        <f>LEFT(O58,LEN(O58)-14)</f>
        <v>RHZL</v>
      </c>
      <c r="I58" t="str">
        <f t="shared" si="2"/>
        <v>RHZL</v>
      </c>
      <c r="J58" t="str">
        <f t="shared" si="3"/>
        <v>GN002</v>
      </c>
      <c r="K58" t="str">
        <f>VLOOKUP(D58,'special label'!$D$2:$H$127,5,)</f>
        <v>(Carbon Neutral Bond)</v>
      </c>
      <c r="L58" s="31" t="str">
        <f t="shared" si="4"/>
        <v>21 RHZL GN002 (Carbon Neutral Bond)</v>
      </c>
      <c r="M58" t="e">
        <f>INDEX('债券名单-中文'!$B:$I,MATCH(EN_work!D58,'债券名单-中文'!B:B,0),7)</f>
        <v>#N/A</v>
      </c>
      <c r="N58" s="1" t="s">
        <v>29</v>
      </c>
      <c r="O58" t="s">
        <v>164</v>
      </c>
      <c r="P58" t="s">
        <v>24</v>
      </c>
      <c r="Q58" t="s">
        <v>162</v>
      </c>
      <c r="R58">
        <v>2021</v>
      </c>
      <c r="S58" s="34">
        <v>44515</v>
      </c>
      <c r="T58" s="35">
        <v>10</v>
      </c>
      <c r="U58" t="e">
        <f>INDEX('债券名单-中文'!$B:$I,MATCH(EN_work!$D58,'债券名单-中文'!$B:$B,0),8)</f>
        <v>#N/A</v>
      </c>
      <c r="V58" t="e">
        <f>INDEX('债券名单-中文'!$B:$I,MATCH(EN_work!$D58,'债券名单-中文'!$B:$B,0),9)</f>
        <v>#N/A</v>
      </c>
      <c r="W58" t="s">
        <v>26</v>
      </c>
      <c r="X58" t="s">
        <v>32</v>
      </c>
    </row>
    <row r="59" spans="1:24" ht="25" x14ac:dyDescent="0.25">
      <c r="A59">
        <v>58</v>
      </c>
      <c r="B59" t="s">
        <v>165</v>
      </c>
      <c r="C59" t="str">
        <f t="shared" si="0"/>
        <v>132280016</v>
      </c>
      <c r="D59" s="23">
        <v>132280016</v>
      </c>
      <c r="E59" t="e">
        <f>VLOOKUP(D59,'债券名单-中文'!#REF!,2,FALSE)</f>
        <v>#REF!</v>
      </c>
      <c r="F59" t="str">
        <f>VLOOKUP(D59,'combined sheet'!$B$2:$C$194,2,FALSE)</f>
        <v>22融和融资GN001</v>
      </c>
      <c r="G59" t="str">
        <f t="shared" si="1"/>
        <v>22</v>
      </c>
      <c r="H59" t="str">
        <f>LEFT(O59,LEN(O59)-14)</f>
        <v>RHZL</v>
      </c>
      <c r="I59" t="str">
        <f t="shared" si="2"/>
        <v>RHZL</v>
      </c>
      <c r="J59" t="str">
        <f t="shared" si="3"/>
        <v>GN001</v>
      </c>
      <c r="K59" t="str">
        <f>VLOOKUP(D59,'special label'!$D$2:$H$127,5,)</f>
        <v>(Carbon Neutral Bond)</v>
      </c>
      <c r="L59" s="31" t="str">
        <f t="shared" si="4"/>
        <v>22 RHZL GN001 (Carbon Neutral Bond)</v>
      </c>
      <c r="M59" t="e">
        <f>INDEX('债券名单-中文'!$B:$I,MATCH(EN_work!D59,'债券名单-中文'!B:B,0),7)</f>
        <v>#N/A</v>
      </c>
      <c r="N59" s="1" t="s">
        <v>29</v>
      </c>
      <c r="O59" t="s">
        <v>166</v>
      </c>
      <c r="P59" t="s">
        <v>24</v>
      </c>
      <c r="Q59" t="s">
        <v>162</v>
      </c>
      <c r="R59">
        <v>2022</v>
      </c>
      <c r="S59" s="34">
        <v>44617</v>
      </c>
      <c r="T59" s="35">
        <v>7</v>
      </c>
      <c r="U59" t="e">
        <f>INDEX('债券名单-中文'!$B:$I,MATCH(EN_work!$D59,'债券名单-中文'!$B:$B,0),8)</f>
        <v>#N/A</v>
      </c>
      <c r="V59" t="e">
        <f>INDEX('债券名单-中文'!$B:$I,MATCH(EN_work!$D59,'债券名单-中文'!$B:$B,0),9)</f>
        <v>#N/A</v>
      </c>
      <c r="W59" t="s">
        <v>26</v>
      </c>
      <c r="X59" t="s">
        <v>32</v>
      </c>
    </row>
    <row r="60" spans="1:24" ht="25" x14ac:dyDescent="0.25">
      <c r="A60">
        <v>59</v>
      </c>
      <c r="B60" t="s">
        <v>167</v>
      </c>
      <c r="C60" t="str">
        <f t="shared" si="0"/>
        <v>132280048</v>
      </c>
      <c r="D60" s="23">
        <v>132280048</v>
      </c>
      <c r="E60" t="e">
        <f>VLOOKUP(D60,'债券名单-中文'!#REF!,2,FALSE)</f>
        <v>#REF!</v>
      </c>
      <c r="F60" t="str">
        <f>VLOOKUP(D60,'combined sheet'!$B$2:$C$194,2,FALSE)</f>
        <v>22融和融资GN002</v>
      </c>
      <c r="G60" t="str">
        <f t="shared" si="1"/>
        <v>22</v>
      </c>
      <c r="H60" t="str">
        <f>LEFT(O60,LEN(O60)-14)</f>
        <v>RHZL</v>
      </c>
      <c r="I60" t="str">
        <f t="shared" si="2"/>
        <v>RHZL</v>
      </c>
      <c r="J60" t="str">
        <f t="shared" si="3"/>
        <v>GN002</v>
      </c>
      <c r="K60" t="str">
        <f>VLOOKUP(D60,'special label'!$D$2:$H$127,5,)</f>
        <v>(Carbon Neutral Bond)</v>
      </c>
      <c r="L60" s="31" t="str">
        <f t="shared" si="4"/>
        <v>22 RHZL GN002 (Carbon Neutral Bond)</v>
      </c>
      <c r="M60" t="e">
        <f>INDEX('债券名单-中文'!$B:$I,MATCH(EN_work!D60,'债券名单-中文'!B:B,0),7)</f>
        <v>#N/A</v>
      </c>
      <c r="N60" s="1" t="s">
        <v>29</v>
      </c>
      <c r="O60" t="s">
        <v>168</v>
      </c>
      <c r="P60" t="s">
        <v>24</v>
      </c>
      <c r="Q60" t="s">
        <v>162</v>
      </c>
      <c r="R60">
        <v>2022</v>
      </c>
      <c r="S60" s="34">
        <v>44699</v>
      </c>
      <c r="T60" s="35">
        <v>10</v>
      </c>
      <c r="U60" t="e">
        <f>INDEX('债券名单-中文'!$B:$I,MATCH(EN_work!$D60,'债券名单-中文'!$B:$B,0),8)</f>
        <v>#N/A</v>
      </c>
      <c r="V60" t="e">
        <f>INDEX('债券名单-中文'!$B:$I,MATCH(EN_work!$D60,'债券名单-中文'!$B:$B,0),9)</f>
        <v>#N/A</v>
      </c>
      <c r="W60" t="s">
        <v>26</v>
      </c>
      <c r="X60" t="s">
        <v>32</v>
      </c>
    </row>
    <row r="61" spans="1:24" ht="25" x14ac:dyDescent="0.25">
      <c r="A61">
        <v>60</v>
      </c>
      <c r="B61" t="s">
        <v>169</v>
      </c>
      <c r="C61" t="str">
        <f t="shared" si="0"/>
        <v>012284162</v>
      </c>
      <c r="D61" s="23">
        <v>12284162</v>
      </c>
      <c r="E61" t="e">
        <f>VLOOKUP(D61,'债券名单-中文'!#REF!,2,FALSE)</f>
        <v>#REF!</v>
      </c>
      <c r="F61" t="str">
        <f>VLOOKUP(D61,'combined sheet'!$B$2:$C$194,2,FALSE)</f>
        <v>22融和融资SCP010</v>
      </c>
      <c r="G61" t="str">
        <f t="shared" si="1"/>
        <v>22</v>
      </c>
      <c r="H61" t="str">
        <f>LEFT(O61,LEN(O61)-18)</f>
        <v>RHZL</v>
      </c>
      <c r="I61" t="str">
        <f t="shared" si="2"/>
        <v>RHZL</v>
      </c>
      <c r="J61" t="str">
        <f t="shared" ref="J61:J62" si="15">RIGHT(F61,6)</f>
        <v>SCP010</v>
      </c>
      <c r="K61" t="str">
        <f>VLOOKUP(D61,'special label'!$D$2:$H$127,5,)</f>
        <v>(Green)</v>
      </c>
      <c r="L61" s="31" t="str">
        <f t="shared" si="4"/>
        <v>22 RHZL SCP010 (Green)</v>
      </c>
      <c r="M61" t="e">
        <f>INDEX('债券名单-中文'!$B:$I,MATCH(EN_work!D61,'债券名单-中文'!B:B,0),7)</f>
        <v>#N/A</v>
      </c>
      <c r="N61" s="1" t="s">
        <v>29</v>
      </c>
      <c r="O61" t="s">
        <v>170</v>
      </c>
      <c r="P61" t="s">
        <v>24</v>
      </c>
      <c r="Q61" t="s">
        <v>162</v>
      </c>
      <c r="R61">
        <v>2022</v>
      </c>
      <c r="S61" s="34">
        <v>44900</v>
      </c>
      <c r="T61" s="35">
        <v>5</v>
      </c>
      <c r="U61" t="e">
        <f>INDEX('债券名单-中文'!$B:$I,MATCH(EN_work!$D61,'债券名单-中文'!$B:$B,0),8)</f>
        <v>#N/A</v>
      </c>
      <c r="V61" t="e">
        <f>INDEX('债券名单-中文'!$B:$I,MATCH(EN_work!$D61,'债券名单-中文'!$B:$B,0),9)</f>
        <v>#N/A</v>
      </c>
      <c r="W61" t="s">
        <v>26</v>
      </c>
      <c r="X61" t="s">
        <v>45</v>
      </c>
    </row>
    <row r="62" spans="1:24" x14ac:dyDescent="0.25">
      <c r="A62">
        <v>61</v>
      </c>
      <c r="B62" t="s">
        <v>171</v>
      </c>
      <c r="C62" t="str">
        <f t="shared" si="0"/>
        <v>012284219</v>
      </c>
      <c r="D62" s="23">
        <v>12284219</v>
      </c>
      <c r="E62" t="e">
        <f>VLOOKUP(D62,'债券名单-中文'!#REF!,2,FALSE)</f>
        <v>#REF!</v>
      </c>
      <c r="F62" t="str">
        <f>VLOOKUP(D62,'combined sheet'!$B$2:$C$194,2,FALSE)</f>
        <v>22融和融资SCP011</v>
      </c>
      <c r="G62" t="str">
        <f t="shared" si="1"/>
        <v>22</v>
      </c>
      <c r="H62" t="str">
        <f>LEFT(O62,LEN(O62)-18)</f>
        <v>RHZL</v>
      </c>
      <c r="I62" t="str">
        <f t="shared" si="2"/>
        <v>RHZL</v>
      </c>
      <c r="J62" t="str">
        <f t="shared" si="15"/>
        <v>SCP011</v>
      </c>
      <c r="K62" t="str">
        <f>VLOOKUP(D62,'special label'!$D$2:$H$127,5,)</f>
        <v>(Green)</v>
      </c>
      <c r="L62" s="31" t="str">
        <f t="shared" si="4"/>
        <v>22 RHZL SCP011 (Green)</v>
      </c>
      <c r="M62" t="e">
        <f>INDEX('债券名单-中文'!$B:$I,MATCH(EN_work!D62,'债券名单-中文'!B:B,0),7)</f>
        <v>#N/A</v>
      </c>
      <c r="N62" s="1" t="s">
        <v>34</v>
      </c>
      <c r="O62" t="s">
        <v>172</v>
      </c>
      <c r="P62" t="s">
        <v>24</v>
      </c>
      <c r="Q62" t="s">
        <v>162</v>
      </c>
      <c r="R62">
        <v>2022</v>
      </c>
      <c r="S62" s="34">
        <v>44902</v>
      </c>
      <c r="T62" s="35">
        <v>5</v>
      </c>
      <c r="U62" t="e">
        <f>INDEX('债券名单-中文'!$B:$I,MATCH(EN_work!$D62,'债券名单-中文'!$B:$B,0),8)</f>
        <v>#N/A</v>
      </c>
      <c r="V62" t="e">
        <f>INDEX('债券名单-中文'!$B:$I,MATCH(EN_work!$D62,'债券名单-中文'!$B:$B,0),9)</f>
        <v>#N/A</v>
      </c>
      <c r="W62" t="s">
        <v>26</v>
      </c>
      <c r="X62" t="s">
        <v>45</v>
      </c>
    </row>
    <row r="63" spans="1:24" x14ac:dyDescent="0.25">
      <c r="A63">
        <v>62</v>
      </c>
      <c r="B63" t="s">
        <v>173</v>
      </c>
      <c r="C63" t="str">
        <f t="shared" si="0"/>
        <v>132380008</v>
      </c>
      <c r="D63" s="23">
        <v>132380008</v>
      </c>
      <c r="E63" t="e">
        <f>VLOOKUP(D63,'债券名单-中文'!#REF!,2,FALSE)</f>
        <v>#REF!</v>
      </c>
      <c r="F63" t="str">
        <f>VLOOKUP(D63,'combined sheet'!$B$2:$C$194,2,FALSE)</f>
        <v>23融和融资GN001</v>
      </c>
      <c r="G63" t="str">
        <f t="shared" si="1"/>
        <v>23</v>
      </c>
      <c r="H63" t="str">
        <f>LEFT(O63,LEN(O63)-18)</f>
        <v>RHZL</v>
      </c>
      <c r="I63" t="str">
        <f t="shared" si="2"/>
        <v>RHZL</v>
      </c>
      <c r="J63" t="str">
        <f t="shared" si="3"/>
        <v>GN001</v>
      </c>
      <c r="K63" t="str">
        <f>VLOOKUP(D63,'special label'!$D$2:$H$127,5,)</f>
        <v>(Carbon Neutral Bond)</v>
      </c>
      <c r="L63" s="31" t="str">
        <f t="shared" si="4"/>
        <v>23 RHZL GN001 (Carbon Neutral Bond)</v>
      </c>
      <c r="M63" t="e">
        <f>INDEX('债券名单-中文'!$B:$I,MATCH(EN_work!D63,'债券名单-中文'!B:B,0),7)</f>
        <v>#N/A</v>
      </c>
      <c r="N63" s="1" t="s">
        <v>34</v>
      </c>
      <c r="O63" t="s">
        <v>174</v>
      </c>
      <c r="P63" t="s">
        <v>24</v>
      </c>
      <c r="Q63" t="s">
        <v>162</v>
      </c>
      <c r="R63">
        <v>2023</v>
      </c>
      <c r="S63" s="34">
        <v>44978</v>
      </c>
      <c r="T63" s="35">
        <v>10</v>
      </c>
      <c r="U63" t="e">
        <f>INDEX('债券名单-中文'!$B:$I,MATCH(EN_work!$D63,'债券名单-中文'!$B:$B,0),8)</f>
        <v>#N/A</v>
      </c>
      <c r="V63" t="e">
        <f>INDEX('债券名单-中文'!$B:$I,MATCH(EN_work!$D63,'债券名单-中文'!$B:$B,0),9)</f>
        <v>#N/A</v>
      </c>
      <c r="W63" t="s">
        <v>26</v>
      </c>
      <c r="X63" t="s">
        <v>45</v>
      </c>
    </row>
    <row r="64" spans="1:24" ht="25" x14ac:dyDescent="0.25">
      <c r="A64">
        <v>63</v>
      </c>
      <c r="B64" t="s">
        <v>175</v>
      </c>
      <c r="C64" t="str">
        <f t="shared" si="0"/>
        <v>012380681</v>
      </c>
      <c r="D64" s="23">
        <v>12380681</v>
      </c>
      <c r="E64" t="e">
        <f>VLOOKUP(D64,'债券名单-中文'!#REF!,2,FALSE)</f>
        <v>#REF!</v>
      </c>
      <c r="F64" t="str">
        <f>VLOOKUP(D64,'combined sheet'!$B$2:$C$194,2,FALSE)</f>
        <v>23融和融资SCP004</v>
      </c>
      <c r="G64" t="str">
        <f t="shared" si="1"/>
        <v>23</v>
      </c>
      <c r="H64" t="str">
        <f>LEFT(O64,LEN(O64)-18)</f>
        <v>RHZL</v>
      </c>
      <c r="I64" t="str">
        <f t="shared" si="2"/>
        <v>RHZL</v>
      </c>
      <c r="J64" t="str">
        <f t="shared" ref="J64:J65" si="16">RIGHT(F64,6)</f>
        <v>SCP004</v>
      </c>
      <c r="K64" t="str">
        <f>VLOOKUP(D64,'special label'!$D$2:$H$127,5,)</f>
        <v>(Green)</v>
      </c>
      <c r="L64" s="31" t="str">
        <f t="shared" si="4"/>
        <v>23 RHZL SCP004 (Green)</v>
      </c>
      <c r="M64" t="e">
        <f>INDEX('债券名单-中文'!$B:$I,MATCH(EN_work!D64,'债券名单-中文'!B:B,0),7)</f>
        <v>#N/A</v>
      </c>
      <c r="N64" s="1" t="s">
        <v>29</v>
      </c>
      <c r="O64" t="s">
        <v>176</v>
      </c>
      <c r="P64" t="s">
        <v>24</v>
      </c>
      <c r="Q64" t="s">
        <v>162</v>
      </c>
      <c r="R64">
        <v>2023</v>
      </c>
      <c r="S64" s="34">
        <v>44981</v>
      </c>
      <c r="T64" s="35">
        <v>5</v>
      </c>
      <c r="U64" t="e">
        <f>INDEX('债券名单-中文'!$B:$I,MATCH(EN_work!$D64,'债券名单-中文'!$B:$B,0),8)</f>
        <v>#N/A</v>
      </c>
      <c r="V64" t="e">
        <f>INDEX('债券名单-中文'!$B:$I,MATCH(EN_work!$D64,'债券名单-中文'!$B:$B,0),9)</f>
        <v>#N/A</v>
      </c>
      <c r="W64" t="s">
        <v>26</v>
      </c>
      <c r="X64" t="s">
        <v>45</v>
      </c>
    </row>
    <row r="65" spans="1:24" x14ac:dyDescent="0.25">
      <c r="A65">
        <v>64</v>
      </c>
      <c r="B65" t="s">
        <v>177</v>
      </c>
      <c r="C65" t="str">
        <f t="shared" si="0"/>
        <v>012380694</v>
      </c>
      <c r="D65" s="23">
        <v>12380694</v>
      </c>
      <c r="E65" t="e">
        <f>VLOOKUP(D65,'债券名单-中文'!#REF!,2,FALSE)</f>
        <v>#REF!</v>
      </c>
      <c r="F65" t="str">
        <f>VLOOKUP(D65,'combined sheet'!$B$2:$C$194,2,FALSE)</f>
        <v>23融和融资SCP005</v>
      </c>
      <c r="G65" t="str">
        <f t="shared" si="1"/>
        <v>23</v>
      </c>
      <c r="H65" t="str">
        <f>LEFT(O65,LEN(O65)-18)</f>
        <v>RHZL</v>
      </c>
      <c r="I65" t="str">
        <f t="shared" si="2"/>
        <v>RHZL</v>
      </c>
      <c r="J65" t="str">
        <f t="shared" si="16"/>
        <v>SCP005</v>
      </c>
      <c r="K65" t="str">
        <f>VLOOKUP(D65,'special label'!$D$2:$H$127,5,)</f>
        <v>(Green)</v>
      </c>
      <c r="L65" s="31" t="str">
        <f t="shared" si="4"/>
        <v>23 RHZL SCP005 (Green)</v>
      </c>
      <c r="M65" t="e">
        <f>INDEX('债券名单-中文'!$B:$I,MATCH(EN_work!D65,'债券名单-中文'!B:B,0),7)</f>
        <v>#N/A</v>
      </c>
      <c r="N65" s="1" t="s">
        <v>34</v>
      </c>
      <c r="O65" t="s">
        <v>178</v>
      </c>
      <c r="P65" t="s">
        <v>24</v>
      </c>
      <c r="Q65" t="s">
        <v>162</v>
      </c>
      <c r="R65">
        <v>2023</v>
      </c>
      <c r="S65" s="34">
        <v>44981</v>
      </c>
      <c r="T65" s="35">
        <v>5</v>
      </c>
      <c r="U65" t="e">
        <f>INDEX('债券名单-中文'!$B:$I,MATCH(EN_work!$D65,'债券名单-中文'!$B:$B,0),8)</f>
        <v>#N/A</v>
      </c>
      <c r="V65" t="e">
        <f>INDEX('债券名单-中文'!$B:$I,MATCH(EN_work!$D65,'债券名单-中文'!$B:$B,0),9)</f>
        <v>#N/A</v>
      </c>
      <c r="W65" t="s">
        <v>26</v>
      </c>
      <c r="X65" t="s">
        <v>45</v>
      </c>
    </row>
    <row r="66" spans="1:24" ht="25" x14ac:dyDescent="0.25">
      <c r="A66">
        <v>65</v>
      </c>
      <c r="B66" t="s">
        <v>179</v>
      </c>
      <c r="C66" t="str">
        <f t="shared" si="0"/>
        <v>132380019</v>
      </c>
      <c r="D66" s="23">
        <v>132380019</v>
      </c>
      <c r="E66" t="e">
        <f>VLOOKUP(D66,'债券名单-中文'!#REF!,2,FALSE)</f>
        <v>#REF!</v>
      </c>
      <c r="F66" t="str">
        <f>VLOOKUP(D66,'combined sheet'!$B$2:$C$194,2,FALSE)</f>
        <v>23融和融资GN002</v>
      </c>
      <c r="G66" t="str">
        <f t="shared" si="1"/>
        <v>23</v>
      </c>
      <c r="H66" t="str">
        <f>LEFT(O66,LEN(O66)-16)</f>
        <v>RHZL</v>
      </c>
      <c r="I66" t="str">
        <f t="shared" si="2"/>
        <v>RHZL</v>
      </c>
      <c r="J66" t="str">
        <f t="shared" si="3"/>
        <v>GN002</v>
      </c>
      <c r="K66" t="str">
        <f>VLOOKUP(D66,'special label'!$D$2:$H$127,5,)</f>
        <v>(Special Rural Revitalization Bond)</v>
      </c>
      <c r="L66" s="31" t="str">
        <f t="shared" si="4"/>
        <v>23 RHZL GN002 (Special Rural Revitalization Bond)</v>
      </c>
      <c r="M66" t="e">
        <f>INDEX('债券名单-中文'!$B:$I,MATCH(EN_work!D66,'债券名单-中文'!B:B,0),7)</f>
        <v>#N/A</v>
      </c>
      <c r="N66" s="1" t="s">
        <v>29</v>
      </c>
      <c r="O66" t="s">
        <v>180</v>
      </c>
      <c r="P66" t="s">
        <v>24</v>
      </c>
      <c r="Q66" t="s">
        <v>162</v>
      </c>
      <c r="R66">
        <v>2023</v>
      </c>
      <c r="S66" s="34">
        <v>45002</v>
      </c>
      <c r="T66" s="35">
        <v>5</v>
      </c>
      <c r="U66" t="e">
        <f>INDEX('债券名单-中文'!$B:$I,MATCH(EN_work!$D66,'债券名单-中文'!$B:$B,0),8)</f>
        <v>#N/A</v>
      </c>
      <c r="V66" t="e">
        <f>INDEX('债券名单-中文'!$B:$I,MATCH(EN_work!$D66,'债券名单-中文'!$B:$B,0),9)</f>
        <v>#N/A</v>
      </c>
      <c r="W66" t="s">
        <v>26</v>
      </c>
      <c r="X66" t="s">
        <v>45</v>
      </c>
    </row>
    <row r="67" spans="1:24" x14ac:dyDescent="0.25">
      <c r="A67">
        <v>66</v>
      </c>
      <c r="B67" t="s">
        <v>181</v>
      </c>
      <c r="C67" t="str">
        <f t="shared" ref="C67:C130" si="17">LEFT(B67,LEN(B67)-3)</f>
        <v>012381167</v>
      </c>
      <c r="D67" s="23">
        <v>12381167</v>
      </c>
      <c r="E67" t="e">
        <f>VLOOKUP(D67,'债券名单-中文'!#REF!,2,FALSE)</f>
        <v>#REF!</v>
      </c>
      <c r="F67" t="str">
        <f>VLOOKUP(D67,'combined sheet'!$B$2:$C$194,2,FALSE)</f>
        <v>23融和融资SCP006</v>
      </c>
      <c r="G67" t="str">
        <f t="shared" ref="G67:G130" si="18">RIGHT(R67,2)</f>
        <v>23</v>
      </c>
      <c r="H67" t="str">
        <f>LEFT(O67,LEN(O67)-18)</f>
        <v>RHZL</v>
      </c>
      <c r="I67" t="str">
        <f t="shared" ref="I67:I130" si="19">UPPER(H67)</f>
        <v>RHZL</v>
      </c>
      <c r="J67" t="str">
        <f>RIGHT(F67,6)</f>
        <v>SCP006</v>
      </c>
      <c r="K67" t="str">
        <f>VLOOKUP(D67,'special label'!$D$2:$H$127,5,)</f>
        <v>(Green)</v>
      </c>
      <c r="L67" s="31" t="str">
        <f t="shared" ref="L67:L130" si="20">CONCATENATE(G67," ",I67," ",J67," ",K67)</f>
        <v>23 RHZL SCP006 (Green)</v>
      </c>
      <c r="M67" t="e">
        <f>INDEX('债券名单-中文'!$B:$I,MATCH(EN_work!D67,'债券名单-中文'!B:B,0),7)</f>
        <v>#N/A</v>
      </c>
      <c r="N67" s="1" t="s">
        <v>34</v>
      </c>
      <c r="O67" t="s">
        <v>182</v>
      </c>
      <c r="P67" t="s">
        <v>24</v>
      </c>
      <c r="Q67" t="s">
        <v>162</v>
      </c>
      <c r="R67">
        <v>2023</v>
      </c>
      <c r="S67" s="34">
        <v>45009</v>
      </c>
      <c r="T67" s="35">
        <v>5</v>
      </c>
      <c r="U67" t="e">
        <f>INDEX('债券名单-中文'!$B:$I,MATCH(EN_work!$D67,'债券名单-中文'!$B:$B,0),8)</f>
        <v>#N/A</v>
      </c>
      <c r="V67" t="e">
        <f>INDEX('债券名单-中文'!$B:$I,MATCH(EN_work!$D67,'债券名单-中文'!$B:$B,0),9)</f>
        <v>#N/A</v>
      </c>
      <c r="W67" t="s">
        <v>26</v>
      </c>
      <c r="X67" t="s">
        <v>45</v>
      </c>
    </row>
    <row r="68" spans="1:24" x14ac:dyDescent="0.25">
      <c r="A68">
        <v>67</v>
      </c>
      <c r="B68" t="s">
        <v>183</v>
      </c>
      <c r="C68" t="str">
        <f t="shared" si="17"/>
        <v>102101134</v>
      </c>
      <c r="D68" s="23">
        <v>102101134</v>
      </c>
      <c r="E68" t="e">
        <f>VLOOKUP(D68,'债券名单-中文'!#REF!,2,FALSE)</f>
        <v>#REF!</v>
      </c>
      <c r="F68" t="str">
        <f>VLOOKUP(D68,'combined sheet'!$B$2:$C$194,2,FALSE)</f>
        <v>21泉州交通MTN001</v>
      </c>
      <c r="G68" t="str">
        <f t="shared" si="18"/>
        <v>21</v>
      </c>
      <c r="H68" t="str">
        <f>LEFT(O68,LEN(O68)-16)</f>
        <v>QUANZHOU TRANSPORTATION GROUP</v>
      </c>
      <c r="I68" t="str">
        <f t="shared" si="19"/>
        <v>QUANZHOU TRANSPORTATION GROUP</v>
      </c>
      <c r="J68" t="str">
        <f t="shared" ref="J68:J70" si="21">RIGHT(F68,6)</f>
        <v>MTN001</v>
      </c>
      <c r="K68" t="str">
        <f>VLOOKUP(D68,'special label'!$D$2:$H$127,5,)</f>
        <v>(Carbon Neutral Bond)</v>
      </c>
      <c r="L68" s="31" t="str">
        <f t="shared" si="20"/>
        <v>21 QUANZHOU TRANSPORTATION GROUP MTN001 (Carbon Neutral Bond)</v>
      </c>
      <c r="M68" t="e">
        <f>INDEX('债券名单-中文'!$B:$I,MATCH(EN_work!D68,'债券名单-中文'!B:B,0),7)</f>
        <v>#N/A</v>
      </c>
      <c r="N68" s="1" t="s">
        <v>42</v>
      </c>
      <c r="O68" t="s">
        <v>184</v>
      </c>
      <c r="P68" t="s">
        <v>24</v>
      </c>
      <c r="Q68" t="s">
        <v>185</v>
      </c>
      <c r="R68">
        <v>2021</v>
      </c>
      <c r="S68" s="34">
        <v>44365</v>
      </c>
      <c r="T68" s="35">
        <v>2</v>
      </c>
      <c r="U68" t="e">
        <f>INDEX('债券名单-中文'!$B:$I,MATCH(EN_work!$D68,'债券名单-中文'!$B:$B,0),8)</f>
        <v>#N/A</v>
      </c>
      <c r="V68" t="e">
        <f>INDEX('债券名单-中文'!$B:$I,MATCH(EN_work!$D68,'债券名单-中文'!$B:$B,0),9)</f>
        <v>#N/A</v>
      </c>
      <c r="W68" t="s">
        <v>26</v>
      </c>
      <c r="X68" t="s">
        <v>27</v>
      </c>
    </row>
    <row r="69" spans="1:24" x14ac:dyDescent="0.25">
      <c r="A69">
        <v>68</v>
      </c>
      <c r="B69" t="s">
        <v>186</v>
      </c>
      <c r="C69" t="str">
        <f t="shared" si="17"/>
        <v>102101118</v>
      </c>
      <c r="D69" s="23">
        <v>102101118</v>
      </c>
      <c r="E69" t="e">
        <f>VLOOKUP(D69,'债券名单-中文'!#REF!,2,FALSE)</f>
        <v>#REF!</v>
      </c>
      <c r="F69" t="str">
        <f>VLOOKUP(D69,'combined sheet'!$B$2:$C$194,2,FALSE)</f>
        <v>21青岛地铁MTN002</v>
      </c>
      <c r="G69" t="str">
        <f t="shared" si="18"/>
        <v>21</v>
      </c>
      <c r="H69" t="str">
        <f>LEFT(O69,LEN(O69)-16)</f>
        <v>QINGDAO METRO</v>
      </c>
      <c r="I69" t="str">
        <f t="shared" si="19"/>
        <v>QINGDAO METRO</v>
      </c>
      <c r="J69" t="str">
        <f t="shared" si="21"/>
        <v>MTN002</v>
      </c>
      <c r="K69" t="str">
        <f>VLOOKUP(D69,'special label'!$D$2:$H$127,5,)</f>
        <v>(Carbon Neutral Bond)</v>
      </c>
      <c r="L69" s="31" t="str">
        <f t="shared" si="20"/>
        <v>21 QINGDAO METRO MTN002 (Carbon Neutral Bond)</v>
      </c>
      <c r="M69" t="e">
        <f>INDEX('债券名单-中文'!$B:$I,MATCH(EN_work!D69,'债券名单-中文'!B:B,0),7)</f>
        <v>#N/A</v>
      </c>
      <c r="N69" s="1" t="s">
        <v>42</v>
      </c>
      <c r="O69" t="s">
        <v>187</v>
      </c>
      <c r="P69" t="s">
        <v>24</v>
      </c>
      <c r="Q69" t="s">
        <v>188</v>
      </c>
      <c r="R69">
        <v>2021</v>
      </c>
      <c r="S69" s="34">
        <v>44364</v>
      </c>
      <c r="T69" s="35">
        <v>5</v>
      </c>
      <c r="U69" t="e">
        <f>INDEX('债券名单-中文'!$B:$I,MATCH(EN_work!$D69,'债券名单-中文'!$B:$B,0),8)</f>
        <v>#N/A</v>
      </c>
      <c r="V69" t="e">
        <f>INDEX('债券名单-中文'!$B:$I,MATCH(EN_work!$D69,'债券名单-中文'!$B:$B,0),9)</f>
        <v>#N/A</v>
      </c>
      <c r="W69" t="s">
        <v>26</v>
      </c>
      <c r="X69" t="s">
        <v>27</v>
      </c>
    </row>
    <row r="70" spans="1:24" ht="25" x14ac:dyDescent="0.25">
      <c r="A70">
        <v>69</v>
      </c>
      <c r="B70" t="s">
        <v>189</v>
      </c>
      <c r="C70" t="str">
        <f t="shared" si="17"/>
        <v>102102078</v>
      </c>
      <c r="D70" s="23">
        <v>102102078</v>
      </c>
      <c r="E70" t="e">
        <f>VLOOKUP(D70,'债券名单-中文'!#REF!,2,FALSE)</f>
        <v>#REF!</v>
      </c>
      <c r="F70" t="str">
        <f>VLOOKUP(D70,'combined sheet'!$B$2:$C$194,2,FALSE)</f>
        <v>21青城新能MTN001</v>
      </c>
      <c r="G70" t="str">
        <f t="shared" si="18"/>
        <v>21</v>
      </c>
      <c r="H70" t="str">
        <f>LEFT(O70,LEN(O70)-16)</f>
        <v>QINGDAO CHENGTOU NEW ENERGY INVESTMENT</v>
      </c>
      <c r="I70" t="str">
        <f t="shared" si="19"/>
        <v>QINGDAO CHENGTOU NEW ENERGY INVESTMENT</v>
      </c>
      <c r="J70" t="str">
        <f t="shared" si="21"/>
        <v>MTN001</v>
      </c>
      <c r="K70" t="str">
        <f>VLOOKUP(D70,'special label'!$D$2:$H$127,5,)</f>
        <v>(Carbon Neutral Bond)</v>
      </c>
      <c r="L70" s="31" t="str">
        <f t="shared" si="20"/>
        <v>21 QINGDAO CHENGTOU NEW ENERGY INVESTMENT MTN001 (Carbon Neutral Bond)</v>
      </c>
      <c r="M70" t="e">
        <f>INDEX('债券名单-中文'!$B:$I,MATCH(EN_work!D70,'债券名单-中文'!B:B,0),7)</f>
        <v>#N/A</v>
      </c>
      <c r="N70" s="1" t="s">
        <v>29</v>
      </c>
      <c r="O70" t="s">
        <v>190</v>
      </c>
      <c r="P70" t="s">
        <v>24</v>
      </c>
      <c r="Q70" t="s">
        <v>191</v>
      </c>
      <c r="R70">
        <v>2021</v>
      </c>
      <c r="S70" s="34">
        <v>44489</v>
      </c>
      <c r="T70" s="35">
        <v>5</v>
      </c>
      <c r="U70" t="e">
        <f>INDEX('债券名单-中文'!$B:$I,MATCH(EN_work!$D70,'债券名单-中文'!$B:$B,0),8)</f>
        <v>#N/A</v>
      </c>
      <c r="V70" t="e">
        <f>INDEX('债券名单-中文'!$B:$I,MATCH(EN_work!$D70,'债券名单-中文'!$B:$B,0),9)</f>
        <v>#N/A</v>
      </c>
      <c r="W70" t="s">
        <v>26</v>
      </c>
      <c r="X70" t="s">
        <v>32</v>
      </c>
    </row>
    <row r="71" spans="1:24" s="26" customFormat="1" x14ac:dyDescent="0.25">
      <c r="A71" s="26">
        <v>70</v>
      </c>
      <c r="B71" s="26" t="s">
        <v>192</v>
      </c>
      <c r="C71" s="26" t="str">
        <f t="shared" si="17"/>
        <v>2328003</v>
      </c>
      <c r="D71" s="28">
        <v>2328003</v>
      </c>
      <c r="E71" s="26" t="e">
        <f>VLOOKUP(D71,'债券名单-中文'!#REF!,2,FALSE)</f>
        <v>#REF!</v>
      </c>
      <c r="F71" s="26" t="str">
        <f>VLOOKUP(D71,'combined sheet'!$B$2:$C$194,2,FALSE)</f>
        <v>23邮储银行绿色金融债01</v>
      </c>
      <c r="G71" s="26" t="str">
        <f t="shared" si="18"/>
        <v>23</v>
      </c>
      <c r="H71" s="26" t="str">
        <f>LEFT(O71,LEN(O71)-14)</f>
        <v>PSBC</v>
      </c>
      <c r="I71" t="str">
        <f t="shared" si="19"/>
        <v>PSBC</v>
      </c>
      <c r="J71" s="26" t="str">
        <f>RIGHT(F71,2)</f>
        <v>01</v>
      </c>
      <c r="K71"/>
      <c r="L71" s="31" t="str">
        <f t="shared" si="20"/>
        <v xml:space="preserve">23 PSBC 01 </v>
      </c>
      <c r="M71" t="e">
        <f>INDEX('债券名单-中文'!$B:$I,MATCH(EN_work!D71,'债券名单-中文'!B:B,0),7)</f>
        <v>#N/A</v>
      </c>
      <c r="N71" s="1" t="s">
        <v>42</v>
      </c>
      <c r="O71" s="26" t="s">
        <v>193</v>
      </c>
      <c r="P71" s="26" t="s">
        <v>194</v>
      </c>
      <c r="Q71" s="26" t="s">
        <v>195</v>
      </c>
      <c r="R71" s="26">
        <v>2023</v>
      </c>
      <c r="S71" s="39">
        <v>45012</v>
      </c>
      <c r="T71" s="40">
        <v>50</v>
      </c>
      <c r="U71" t="e">
        <f>INDEX('债券名单-中文'!$B:$I,MATCH(EN_work!$D71,'债券名单-中文'!$B:$B,0),8)</f>
        <v>#N/A</v>
      </c>
      <c r="V71" t="e">
        <f>INDEX('债券名单-中文'!$B:$I,MATCH(EN_work!$D71,'债券名单-中文'!$B:$B,0),9)</f>
        <v>#N/A</v>
      </c>
      <c r="W71" s="26" t="s">
        <v>26</v>
      </c>
      <c r="X71" s="26" t="s">
        <v>45</v>
      </c>
    </row>
    <row r="72" spans="1:24" ht="25" x14ac:dyDescent="0.25">
      <c r="A72">
        <v>71</v>
      </c>
      <c r="B72" t="s">
        <v>196</v>
      </c>
      <c r="C72" t="str">
        <f t="shared" si="17"/>
        <v>132280041</v>
      </c>
      <c r="D72" s="23">
        <v>132280041</v>
      </c>
      <c r="E72" t="e">
        <f>VLOOKUP(D72,'债券名单-中文'!#REF!,2,FALSE)</f>
        <v>#REF!</v>
      </c>
      <c r="F72" t="str">
        <f>VLOOKUP(D72,'combined sheet'!$B$2:$C$194,2,FALSE)</f>
        <v>22中油股GN001</v>
      </c>
      <c r="G72" t="str">
        <f t="shared" si="18"/>
        <v>22</v>
      </c>
      <c r="H72" t="str">
        <f>LEFT(O72,LEN(O72)-14)</f>
        <v>PETROCHINA</v>
      </c>
      <c r="I72" t="str">
        <f t="shared" si="19"/>
        <v>PETROCHINA</v>
      </c>
      <c r="J72" t="str">
        <f t="shared" ref="J72:J130" si="22">RIGHT(F72,5)</f>
        <v>GN001</v>
      </c>
      <c r="L72" s="31" t="str">
        <f t="shared" si="20"/>
        <v xml:space="preserve">22 PETROCHINA GN001 </v>
      </c>
      <c r="M72" t="e">
        <f>INDEX('债券名单-中文'!$B:$I,MATCH(EN_work!D72,'债券名单-中文'!B:B,0),7)</f>
        <v>#N/A</v>
      </c>
      <c r="N72" s="1" t="s">
        <v>29</v>
      </c>
      <c r="O72" t="s">
        <v>197</v>
      </c>
      <c r="P72" t="s">
        <v>24</v>
      </c>
      <c r="Q72" t="s">
        <v>198</v>
      </c>
      <c r="R72">
        <v>2022</v>
      </c>
      <c r="S72" s="34">
        <v>44679</v>
      </c>
      <c r="T72" s="35">
        <v>5</v>
      </c>
      <c r="U72" t="e">
        <f>INDEX('债券名单-中文'!$B:$I,MATCH(EN_work!$D72,'债券名单-中文'!$B:$B,0),8)</f>
        <v>#N/A</v>
      </c>
      <c r="V72" t="e">
        <f>INDEX('债券名单-中文'!$B:$I,MATCH(EN_work!$D72,'债券名单-中文'!$B:$B,0),9)</f>
        <v>#N/A</v>
      </c>
      <c r="W72" t="s">
        <v>26</v>
      </c>
      <c r="X72" t="s">
        <v>32</v>
      </c>
    </row>
    <row r="73" spans="1:24" x14ac:dyDescent="0.25">
      <c r="A73">
        <v>72</v>
      </c>
      <c r="B73" t="s">
        <v>199</v>
      </c>
      <c r="C73" t="str">
        <f t="shared" si="17"/>
        <v>132100152</v>
      </c>
      <c r="D73" s="23">
        <v>132100152</v>
      </c>
      <c r="E73" t="e">
        <f>VLOOKUP(D73,'债券名单-中文'!#REF!,2,FALSE)</f>
        <v>#REF!</v>
      </c>
      <c r="F73" t="str">
        <f>VLOOKUP(D73,'combined sheet'!$B$2:$C$194,2,FALSE)</f>
        <v>21北电GN001</v>
      </c>
      <c r="G73" t="str">
        <f t="shared" si="18"/>
        <v>21</v>
      </c>
      <c r="H73" t="str">
        <f>LEFT(O73,LEN(O73)-14)</f>
        <v>NUPC</v>
      </c>
      <c r="I73" t="str">
        <f t="shared" si="19"/>
        <v>NUPC</v>
      </c>
      <c r="J73" t="str">
        <f t="shared" si="22"/>
        <v>GN001</v>
      </c>
      <c r="L73" s="31" t="str">
        <f t="shared" si="20"/>
        <v xml:space="preserve">21 NUPC GN001 </v>
      </c>
      <c r="M73" t="e">
        <f>INDEX('债券名单-中文'!$B:$I,MATCH(EN_work!D73,'债券名单-中文'!B:B,0),7)</f>
        <v>#N/A</v>
      </c>
      <c r="N73" s="1" t="s">
        <v>34</v>
      </c>
      <c r="O73" t="s">
        <v>200</v>
      </c>
      <c r="P73" t="s">
        <v>24</v>
      </c>
      <c r="Q73" t="s">
        <v>201</v>
      </c>
      <c r="R73">
        <v>2021</v>
      </c>
      <c r="S73" s="34">
        <v>44519</v>
      </c>
      <c r="T73" s="35">
        <v>5</v>
      </c>
      <c r="U73" t="e">
        <f>INDEX('债券名单-中文'!$B:$I,MATCH(EN_work!$D73,'债券名单-中文'!$B:$B,0),8)</f>
        <v>#N/A</v>
      </c>
      <c r="V73" t="e">
        <f>INDEX('债券名单-中文'!$B:$I,MATCH(EN_work!$D73,'债券名单-中文'!$B:$B,0),9)</f>
        <v>#N/A</v>
      </c>
      <c r="W73" t="s">
        <v>26</v>
      </c>
      <c r="X73" t="s">
        <v>32</v>
      </c>
    </row>
    <row r="74" spans="1:24" x14ac:dyDescent="0.25">
      <c r="A74">
        <v>73</v>
      </c>
      <c r="B74" t="s">
        <v>202</v>
      </c>
      <c r="C74" t="str">
        <f t="shared" si="17"/>
        <v>132000022</v>
      </c>
      <c r="D74" s="23">
        <v>132000022</v>
      </c>
      <c r="E74" t="e">
        <f>VLOOKUP(D74,'债券名单-中文'!#REF!,2,FALSE)</f>
        <v>#REF!</v>
      </c>
      <c r="F74" t="str">
        <f>VLOOKUP(D74,'combined sheet'!$B$2:$C$194,2,FALSE)</f>
        <v>20宁波轨交GN002</v>
      </c>
      <c r="G74" t="str">
        <f t="shared" si="18"/>
        <v>20</v>
      </c>
      <c r="H74" t="str">
        <f>LEFT(O74,LEN(O74)-16)</f>
        <v>NINGBO RAIL TRANSIT GROUP</v>
      </c>
      <c r="I74" t="str">
        <f t="shared" si="19"/>
        <v>NINGBO RAIL TRANSIT GROUP</v>
      </c>
      <c r="J74" t="str">
        <f t="shared" si="22"/>
        <v>GN002</v>
      </c>
      <c r="L74" s="31" t="str">
        <f t="shared" si="20"/>
        <v xml:space="preserve">20 NINGBO RAIL TRANSIT GROUP GN002 </v>
      </c>
      <c r="M74" t="e">
        <f>INDEX('债券名单-中文'!$B:$I,MATCH(EN_work!D74,'债券名单-中文'!B:B,0),7)</f>
        <v>#N/A</v>
      </c>
      <c r="N74" s="1" t="s">
        <v>42</v>
      </c>
      <c r="O74" t="s">
        <v>203</v>
      </c>
      <c r="P74" t="s">
        <v>24</v>
      </c>
      <c r="Q74" t="s">
        <v>204</v>
      </c>
      <c r="R74">
        <v>2020</v>
      </c>
      <c r="S74" s="34">
        <v>44000</v>
      </c>
      <c r="T74" s="35">
        <v>10</v>
      </c>
      <c r="U74" t="e">
        <f>INDEX('债券名单-中文'!$B:$I,MATCH(EN_work!$D74,'债券名单-中文'!$B:$B,0),8)</f>
        <v>#N/A</v>
      </c>
      <c r="V74" t="e">
        <f>INDEX('债券名单-中文'!$B:$I,MATCH(EN_work!$D74,'债券名单-中文'!$B:$B,0),9)</f>
        <v>#N/A</v>
      </c>
      <c r="W74" t="s">
        <v>26</v>
      </c>
      <c r="X74" t="s">
        <v>27</v>
      </c>
    </row>
    <row r="75" spans="1:24" x14ac:dyDescent="0.25">
      <c r="A75">
        <v>74</v>
      </c>
      <c r="B75" t="s">
        <v>205</v>
      </c>
      <c r="C75" t="str">
        <f t="shared" si="17"/>
        <v>132100063</v>
      </c>
      <c r="D75" s="23">
        <v>132100063</v>
      </c>
      <c r="E75" t="e">
        <f>VLOOKUP(D75,'债券名单-中文'!#REF!,2,FALSE)</f>
        <v>#REF!</v>
      </c>
      <c r="F75" t="str">
        <f>VLOOKUP(D75,'combined sheet'!$B$2:$C$194,2,FALSE)</f>
        <v>21宁波轨交GN001</v>
      </c>
      <c r="G75" t="str">
        <f t="shared" si="18"/>
        <v>21</v>
      </c>
      <c r="H75" t="str">
        <f>LEFT(O75,LEN(O75)-16)</f>
        <v>NINGBO RAIL TRANSIT GROUP</v>
      </c>
      <c r="I75" t="str">
        <f t="shared" si="19"/>
        <v>NINGBO RAIL TRANSIT GROUP</v>
      </c>
      <c r="J75" t="str">
        <f t="shared" si="22"/>
        <v>GN001</v>
      </c>
      <c r="K75" t="str">
        <f>VLOOKUP(D75,'special label'!$D$2:$H$127,5,)</f>
        <v>(Carbon Neutral Bond)</v>
      </c>
      <c r="L75" s="31" t="str">
        <f t="shared" si="20"/>
        <v>21 NINGBO RAIL TRANSIT GROUP GN001 (Carbon Neutral Bond)</v>
      </c>
      <c r="M75" t="e">
        <f>INDEX('债券名单-中文'!$B:$I,MATCH(EN_work!D75,'债券名单-中文'!B:B,0),7)</f>
        <v>#N/A</v>
      </c>
      <c r="N75" s="1" t="s">
        <v>42</v>
      </c>
      <c r="O75" t="s">
        <v>206</v>
      </c>
      <c r="P75" t="s">
        <v>24</v>
      </c>
      <c r="Q75" t="s">
        <v>204</v>
      </c>
      <c r="R75">
        <v>2021</v>
      </c>
      <c r="S75" s="34">
        <v>44364</v>
      </c>
      <c r="T75" s="35">
        <v>20</v>
      </c>
      <c r="U75" t="e">
        <f>INDEX('债券名单-中文'!$B:$I,MATCH(EN_work!$D75,'债券名单-中文'!$B:$B,0),8)</f>
        <v>#N/A</v>
      </c>
      <c r="V75" t="e">
        <f>INDEX('债券名单-中文'!$B:$I,MATCH(EN_work!$D75,'债券名单-中文'!$B:$B,0),9)</f>
        <v>#N/A</v>
      </c>
      <c r="W75" t="s">
        <v>26</v>
      </c>
      <c r="X75" t="s">
        <v>27</v>
      </c>
    </row>
    <row r="76" spans="1:24" x14ac:dyDescent="0.25">
      <c r="A76">
        <v>75</v>
      </c>
      <c r="B76" t="s">
        <v>207</v>
      </c>
      <c r="C76" t="str">
        <f t="shared" si="17"/>
        <v>102101230</v>
      </c>
      <c r="D76" s="23">
        <v>102101230</v>
      </c>
      <c r="E76" t="e">
        <f>VLOOKUP(D76,'债券名单-中文'!#REF!,2,FALSE)</f>
        <v>#REF!</v>
      </c>
      <c r="F76" t="str">
        <f>VLOOKUP(D76,'combined sheet'!$B$2:$C$194,2,FALSE)</f>
        <v>21国能新能MTN001</v>
      </c>
      <c r="G76" t="str">
        <f t="shared" si="18"/>
        <v>21</v>
      </c>
      <c r="H76" t="str">
        <f>LEFT(O76,LEN(O76)-16)</f>
        <v>SHNE</v>
      </c>
      <c r="I76" t="str">
        <f t="shared" si="19"/>
        <v>SHNE</v>
      </c>
      <c r="J76" t="str">
        <f t="shared" ref="J76" si="23">RIGHT(F76,6)</f>
        <v>MTN001</v>
      </c>
      <c r="K76" t="str">
        <f>VLOOKUP(D76,'special label'!$D$2:$H$127,5,)</f>
        <v>(Green)</v>
      </c>
      <c r="L76" s="31" t="str">
        <f t="shared" si="20"/>
        <v>21 SHNE MTN001 (Green)</v>
      </c>
      <c r="M76" t="e">
        <f>INDEX('债券名单-中文'!$B:$I,MATCH(EN_work!D76,'债券名单-中文'!B:B,0),7)</f>
        <v>#N/A</v>
      </c>
      <c r="N76" s="1" t="s">
        <v>34</v>
      </c>
      <c r="O76" t="s">
        <v>208</v>
      </c>
      <c r="P76" t="s">
        <v>24</v>
      </c>
      <c r="Q76" t="s">
        <v>209</v>
      </c>
      <c r="R76">
        <v>2021</v>
      </c>
      <c r="S76" s="34">
        <v>44376</v>
      </c>
      <c r="T76" s="35">
        <v>10</v>
      </c>
      <c r="U76" t="e">
        <f>INDEX('债券名单-中文'!$B:$I,MATCH(EN_work!$D76,'债券名单-中文'!$B:$B,0),8)</f>
        <v>#N/A</v>
      </c>
      <c r="V76" t="e">
        <f>INDEX('债券名单-中文'!$B:$I,MATCH(EN_work!$D76,'债券名单-中文'!$B:$B,0),9)</f>
        <v>#N/A</v>
      </c>
      <c r="W76" t="s">
        <v>26</v>
      </c>
      <c r="X76" t="s">
        <v>27</v>
      </c>
    </row>
    <row r="77" spans="1:24" x14ac:dyDescent="0.25">
      <c r="A77">
        <v>76</v>
      </c>
      <c r="B77" t="s">
        <v>210</v>
      </c>
      <c r="C77" t="str">
        <f t="shared" si="17"/>
        <v>132100088</v>
      </c>
      <c r="D77" s="23">
        <v>132100088</v>
      </c>
      <c r="E77" t="e">
        <f>VLOOKUP(D77,'债券名单-中文'!#REF!,2,FALSE)</f>
        <v>#REF!</v>
      </c>
      <c r="F77" t="str">
        <f>VLOOKUP(D77,'combined sheet'!$B$2:$C$194,2,FALSE)</f>
        <v>21国能新能GN006</v>
      </c>
      <c r="G77" t="str">
        <f t="shared" si="18"/>
        <v>21</v>
      </c>
      <c r="H77" t="str">
        <f>LEFT(O77,LEN(O77)-16)</f>
        <v>SHNE</v>
      </c>
      <c r="I77" t="str">
        <f t="shared" si="19"/>
        <v>SHNE</v>
      </c>
      <c r="J77" t="str">
        <f t="shared" si="22"/>
        <v>GN006</v>
      </c>
      <c r="L77" s="31" t="str">
        <f t="shared" si="20"/>
        <v xml:space="preserve">21 SHNE GN006 </v>
      </c>
      <c r="M77" t="e">
        <f>INDEX('债券名单-中文'!$B:$I,MATCH(EN_work!D77,'债券名单-中文'!B:B,0),7)</f>
        <v>#N/A</v>
      </c>
      <c r="N77" s="1" t="s">
        <v>34</v>
      </c>
      <c r="O77" t="s">
        <v>211</v>
      </c>
      <c r="P77" t="s">
        <v>24</v>
      </c>
      <c r="Q77" t="s">
        <v>209</v>
      </c>
      <c r="R77">
        <v>2021</v>
      </c>
      <c r="S77" s="34">
        <v>44420</v>
      </c>
      <c r="T77" s="35">
        <v>10</v>
      </c>
      <c r="U77" t="e">
        <f>INDEX('债券名单-中文'!$B:$I,MATCH(EN_work!$D77,'债券名单-中文'!$B:$B,0),8)</f>
        <v>#N/A</v>
      </c>
      <c r="V77" t="e">
        <f>INDEX('债券名单-中文'!$B:$I,MATCH(EN_work!$D77,'债券名单-中文'!$B:$B,0),9)</f>
        <v>#N/A</v>
      </c>
      <c r="W77" t="s">
        <v>26</v>
      </c>
      <c r="X77" t="s">
        <v>27</v>
      </c>
    </row>
    <row r="78" spans="1:24" x14ac:dyDescent="0.25">
      <c r="A78">
        <v>77</v>
      </c>
      <c r="B78" t="s">
        <v>212</v>
      </c>
      <c r="C78" t="str">
        <f t="shared" si="17"/>
        <v>102102307</v>
      </c>
      <c r="D78" s="23">
        <v>102102307</v>
      </c>
      <c r="E78" t="e">
        <f>VLOOKUP(D78,'债券名单-中文'!#REF!,2,FALSE)</f>
        <v>#REF!</v>
      </c>
      <c r="F78" t="str">
        <f>VLOOKUP(D78,'combined sheet'!$B$2:$C$194,2,FALSE)</f>
        <v>21国能江苏MTN001</v>
      </c>
      <c r="G78" t="str">
        <f t="shared" si="18"/>
        <v>21</v>
      </c>
      <c r="H78" t="str">
        <f>LEFT(O78,LEN(O78)-30)</f>
        <v>National Energy Jiangsu</v>
      </c>
      <c r="I78" t="str">
        <f t="shared" si="19"/>
        <v>NATIONAL ENERGY JIANGSU</v>
      </c>
      <c r="J78" t="str">
        <f t="shared" ref="J78:J79" si="24">RIGHT(F78,6)</f>
        <v>MTN001</v>
      </c>
      <c r="K78" t="str">
        <f>VLOOKUP(D78,'special label'!$D$2:$H$127,5,)</f>
        <v>(Carbon Neutral Bond)</v>
      </c>
      <c r="L78" s="31" t="str">
        <f t="shared" si="20"/>
        <v>21 NATIONAL ENERGY JIANGSU MTN001 (Carbon Neutral Bond)</v>
      </c>
      <c r="M78" t="e">
        <f>INDEX('债券名单-中文'!$B:$I,MATCH(EN_work!D78,'债券名单-中文'!B:B,0),7)</f>
        <v>#N/A</v>
      </c>
      <c r="N78" s="1" t="s">
        <v>22</v>
      </c>
      <c r="O78" t="s">
        <v>213</v>
      </c>
      <c r="P78" t="s">
        <v>24</v>
      </c>
      <c r="Q78" t="s">
        <v>214</v>
      </c>
      <c r="R78">
        <v>2021</v>
      </c>
      <c r="S78" s="34">
        <v>44516</v>
      </c>
      <c r="T78" s="35">
        <v>3</v>
      </c>
      <c r="U78" t="e">
        <f>INDEX('债券名单-中文'!$B:$I,MATCH(EN_work!$D78,'债券名单-中文'!$B:$B,0),8)</f>
        <v>#N/A</v>
      </c>
      <c r="V78" t="e">
        <f>INDEX('债券名单-中文'!$B:$I,MATCH(EN_work!$D78,'债券名单-中文'!$B:$B,0),9)</f>
        <v>#N/A</v>
      </c>
      <c r="W78" t="s">
        <v>26</v>
      </c>
      <c r="X78" t="s">
        <v>32</v>
      </c>
    </row>
    <row r="79" spans="1:24" x14ac:dyDescent="0.25">
      <c r="A79">
        <v>78</v>
      </c>
      <c r="B79" t="s">
        <v>215</v>
      </c>
      <c r="C79" t="str">
        <f t="shared" si="17"/>
        <v>102103113</v>
      </c>
      <c r="D79" s="23">
        <v>102103113</v>
      </c>
      <c r="E79" t="e">
        <f>VLOOKUP(D79,'债券名单-中文'!#REF!,2,FALSE)</f>
        <v>#REF!</v>
      </c>
      <c r="F79" t="str">
        <f>VLOOKUP(D79,'combined sheet'!$B$2:$C$194,2,FALSE)</f>
        <v>21国能新能MTN002</v>
      </c>
      <c r="G79" t="str">
        <f t="shared" si="18"/>
        <v>21</v>
      </c>
      <c r="H79" t="str">
        <f>LEFT(O79,LEN(O79)-16)</f>
        <v>Guoneng Xinneng</v>
      </c>
      <c r="I79" t="str">
        <f t="shared" si="19"/>
        <v>GUONENG XINNENG</v>
      </c>
      <c r="J79" t="str">
        <f t="shared" si="24"/>
        <v>MTN002</v>
      </c>
      <c r="K79" t="str">
        <f>VLOOKUP(D79,'special label'!$D$2:$H$127,5,)</f>
        <v>(Green)</v>
      </c>
      <c r="L79" s="31" t="str">
        <f t="shared" si="20"/>
        <v>21 GUONENG XINNENG MTN002 (Green)</v>
      </c>
      <c r="M79" t="e">
        <f>INDEX('债券名单-中文'!$B:$I,MATCH(EN_work!D79,'债券名单-中文'!B:B,0),7)</f>
        <v>#N/A</v>
      </c>
      <c r="N79" s="1" t="s">
        <v>34</v>
      </c>
      <c r="O79" t="s">
        <v>216</v>
      </c>
      <c r="P79" t="s">
        <v>24</v>
      </c>
      <c r="Q79" t="s">
        <v>209</v>
      </c>
      <c r="R79">
        <v>2021</v>
      </c>
      <c r="S79" s="34">
        <v>44526</v>
      </c>
      <c r="T79" s="35">
        <v>5</v>
      </c>
      <c r="U79" t="e">
        <f>INDEX('债券名单-中文'!$B:$I,MATCH(EN_work!$D79,'债券名单-中文'!$B:$B,0),8)</f>
        <v>#N/A</v>
      </c>
      <c r="V79" t="e">
        <f>INDEX('债券名单-中文'!$B:$I,MATCH(EN_work!$D79,'债券名单-中文'!$B:$B,0),9)</f>
        <v>#N/A</v>
      </c>
      <c r="W79" t="s">
        <v>26</v>
      </c>
      <c r="X79" t="s">
        <v>32</v>
      </c>
    </row>
    <row r="80" spans="1:24" ht="25" x14ac:dyDescent="0.25">
      <c r="A80">
        <v>79</v>
      </c>
      <c r="B80" t="s">
        <v>217</v>
      </c>
      <c r="C80" t="str">
        <f t="shared" si="17"/>
        <v>132280015</v>
      </c>
      <c r="D80" s="23">
        <v>132280015</v>
      </c>
      <c r="E80" t="e">
        <f>VLOOKUP(D80,'债券名单-中文'!#REF!,2,FALSE)</f>
        <v>#REF!</v>
      </c>
      <c r="F80" t="str">
        <f>VLOOKUP(D80,'combined sheet'!$B$2:$C$194,2,FALSE)</f>
        <v>22国能新能GN001</v>
      </c>
      <c r="G80" t="str">
        <f t="shared" si="18"/>
        <v>22</v>
      </c>
      <c r="H80" t="str">
        <f>LEFT(O80,LEN(O80)-14)</f>
        <v>SHNE</v>
      </c>
      <c r="I80" t="str">
        <f t="shared" si="19"/>
        <v>SHNE</v>
      </c>
      <c r="J80" t="str">
        <f t="shared" si="22"/>
        <v>GN001</v>
      </c>
      <c r="L80" s="31" t="str">
        <f t="shared" si="20"/>
        <v xml:space="preserve">22 SHNE GN001 </v>
      </c>
      <c r="M80" t="e">
        <f>INDEX('债券名单-中文'!$B:$I,MATCH(EN_work!D80,'债券名单-中文'!B:B,0),7)</f>
        <v>#N/A</v>
      </c>
      <c r="N80" s="1" t="s">
        <v>29</v>
      </c>
      <c r="O80" t="s">
        <v>218</v>
      </c>
      <c r="P80" t="s">
        <v>24</v>
      </c>
      <c r="Q80" t="s">
        <v>209</v>
      </c>
      <c r="R80">
        <v>2022</v>
      </c>
      <c r="S80" s="34">
        <v>44616</v>
      </c>
      <c r="T80" s="35">
        <v>10</v>
      </c>
      <c r="U80" t="e">
        <f>INDEX('债券名单-中文'!$B:$I,MATCH(EN_work!$D80,'债券名单-中文'!$B:$B,0),8)</f>
        <v>#N/A</v>
      </c>
      <c r="V80" t="e">
        <f>INDEX('债券名单-中文'!$B:$I,MATCH(EN_work!$D80,'债券名单-中文'!$B:$B,0),9)</f>
        <v>#N/A</v>
      </c>
      <c r="W80" t="s">
        <v>26</v>
      </c>
      <c r="X80" t="s">
        <v>32</v>
      </c>
    </row>
    <row r="81" spans="1:24" ht="25" x14ac:dyDescent="0.25">
      <c r="A81">
        <v>80</v>
      </c>
      <c r="B81" t="s">
        <v>219</v>
      </c>
      <c r="C81" t="str">
        <f t="shared" si="17"/>
        <v>132280087</v>
      </c>
      <c r="D81" s="23">
        <v>132280087</v>
      </c>
      <c r="E81" t="e">
        <f>VLOOKUP(D81,'债券名单-中文'!#REF!,2,FALSE)</f>
        <v>#REF!</v>
      </c>
      <c r="F81" t="str">
        <f>VLOOKUP(D81,'combined sheet'!$B$2:$C$194,2,FALSE)</f>
        <v>22国能新能GN002</v>
      </c>
      <c r="G81" t="str">
        <f t="shared" si="18"/>
        <v>22</v>
      </c>
      <c r="H81" t="str">
        <f>LEFT(O81,LEN(O81)-14)</f>
        <v>NATIONAL ENERGY GROUP NEW ENERGY</v>
      </c>
      <c r="I81" t="str">
        <f t="shared" si="19"/>
        <v>NATIONAL ENERGY GROUP NEW ENERGY</v>
      </c>
      <c r="J81" t="str">
        <f t="shared" si="22"/>
        <v>GN002</v>
      </c>
      <c r="L81" s="31" t="str">
        <f t="shared" si="20"/>
        <v xml:space="preserve">22 NATIONAL ENERGY GROUP NEW ENERGY GN002 </v>
      </c>
      <c r="M81" t="e">
        <f>INDEX('债券名单-中文'!$B:$I,MATCH(EN_work!D81,'债券名单-中文'!B:B,0),7)</f>
        <v>#N/A</v>
      </c>
      <c r="N81" s="1" t="s">
        <v>29</v>
      </c>
      <c r="O81" t="s">
        <v>220</v>
      </c>
      <c r="P81" t="s">
        <v>24</v>
      </c>
      <c r="Q81" t="s">
        <v>209</v>
      </c>
      <c r="R81">
        <v>2022</v>
      </c>
      <c r="S81" s="34">
        <v>44823</v>
      </c>
      <c r="T81" s="35">
        <v>10</v>
      </c>
      <c r="U81" t="e">
        <f>INDEX('债券名单-中文'!$B:$I,MATCH(EN_work!$D81,'债券名单-中文'!$B:$B,0),8)</f>
        <v>#N/A</v>
      </c>
      <c r="V81" t="e">
        <f>INDEX('债券名单-中文'!$B:$I,MATCH(EN_work!$D81,'债券名单-中文'!$B:$B,0),9)</f>
        <v>#N/A</v>
      </c>
      <c r="W81" t="s">
        <v>26</v>
      </c>
      <c r="X81" t="s">
        <v>45</v>
      </c>
    </row>
    <row r="82" spans="1:24" x14ac:dyDescent="0.25">
      <c r="A82">
        <v>81</v>
      </c>
      <c r="B82" t="s">
        <v>221</v>
      </c>
      <c r="C82" t="str">
        <f t="shared" si="17"/>
        <v>131900006</v>
      </c>
      <c r="D82" s="23">
        <v>131900006</v>
      </c>
      <c r="E82" t="e">
        <f>VLOOKUP(D82,'债券名单-中文'!#REF!,2,FALSE)</f>
        <v>#REF!</v>
      </c>
      <c r="F82" t="str">
        <f>VLOOKUP(D82,'combined sheet'!$B$2:$C$194,2,FALSE)</f>
        <v>19南京地铁GN001</v>
      </c>
      <c r="G82" t="str">
        <f t="shared" si="18"/>
        <v>19</v>
      </c>
      <c r="H82" t="str">
        <f>LEFT(O82,LEN(O82)-16)</f>
        <v>NANJING METRO GROUP</v>
      </c>
      <c r="I82" t="str">
        <f t="shared" si="19"/>
        <v>NANJING METRO GROUP</v>
      </c>
      <c r="J82" t="str">
        <f t="shared" si="22"/>
        <v>GN001</v>
      </c>
      <c r="L82" s="31" t="str">
        <f t="shared" si="20"/>
        <v xml:space="preserve">19 NANJING METRO GROUP GN001 </v>
      </c>
      <c r="M82" t="e">
        <f>INDEX('债券名单-中文'!$B:$I,MATCH(EN_work!D82,'债券名单-中文'!B:B,0),7)</f>
        <v>#N/A</v>
      </c>
      <c r="N82" s="1" t="s">
        <v>42</v>
      </c>
      <c r="O82" t="s">
        <v>222</v>
      </c>
      <c r="P82" t="s">
        <v>24</v>
      </c>
      <c r="Q82" t="s">
        <v>223</v>
      </c>
      <c r="R82">
        <v>2019</v>
      </c>
      <c r="S82" s="34">
        <v>43538</v>
      </c>
      <c r="T82" s="35">
        <v>20</v>
      </c>
      <c r="U82" t="e">
        <f>INDEX('债券名单-中文'!$B:$I,MATCH(EN_work!$D82,'债券名单-中文'!$B:$B,0),8)</f>
        <v>#N/A</v>
      </c>
      <c r="V82" t="e">
        <f>INDEX('债券名单-中文'!$B:$I,MATCH(EN_work!$D82,'债券名单-中文'!$B:$B,0),9)</f>
        <v>#N/A</v>
      </c>
      <c r="W82" t="s">
        <v>26</v>
      </c>
      <c r="X82" t="s">
        <v>76</v>
      </c>
    </row>
    <row r="83" spans="1:24" x14ac:dyDescent="0.25">
      <c r="A83">
        <v>82</v>
      </c>
      <c r="B83" t="s">
        <v>224</v>
      </c>
      <c r="C83" t="str">
        <f t="shared" si="17"/>
        <v>132100040</v>
      </c>
      <c r="D83" s="23">
        <v>132100040</v>
      </c>
      <c r="E83" t="e">
        <f>VLOOKUP(D83,'债券名单-中文'!#REF!,2,FALSE)</f>
        <v>#REF!</v>
      </c>
      <c r="F83" t="str">
        <f>VLOOKUP(D83,'combined sheet'!$B$2:$C$194,2,FALSE)</f>
        <v>21南京地铁GN001</v>
      </c>
      <c r="G83" t="str">
        <f t="shared" si="18"/>
        <v>21</v>
      </c>
      <c r="H83" t="str">
        <f>LEFT(O83,LEN(O83)-16)</f>
        <v>NANJING METRO</v>
      </c>
      <c r="I83" t="str">
        <f t="shared" si="19"/>
        <v>NANJING METRO</v>
      </c>
      <c r="J83" t="str">
        <f t="shared" si="22"/>
        <v>GN001</v>
      </c>
      <c r="K83" t="str">
        <f>VLOOKUP(D83,'special label'!$D$2:$H$127,5,)</f>
        <v>(Carbon Neutral Bond)</v>
      </c>
      <c r="L83" s="31" t="str">
        <f t="shared" si="20"/>
        <v>21 NANJING METRO GN001 (Carbon Neutral Bond)</v>
      </c>
      <c r="M83" t="e">
        <f>INDEX('债券名单-中文'!$B:$I,MATCH(EN_work!D83,'债券名单-中文'!B:B,0),7)</f>
        <v>#N/A</v>
      </c>
      <c r="N83" s="1" t="s">
        <v>42</v>
      </c>
      <c r="O83" t="s">
        <v>225</v>
      </c>
      <c r="P83" t="s">
        <v>24</v>
      </c>
      <c r="Q83" t="s">
        <v>223</v>
      </c>
      <c r="R83">
        <v>2021</v>
      </c>
      <c r="S83" s="34">
        <v>44312</v>
      </c>
      <c r="T83" s="35">
        <v>10</v>
      </c>
      <c r="U83" t="e">
        <f>INDEX('债券名单-中文'!$B:$I,MATCH(EN_work!$D83,'债券名单-中文'!$B:$B,0),8)</f>
        <v>#N/A</v>
      </c>
      <c r="V83" t="e">
        <f>INDEX('债券名单-中文'!$B:$I,MATCH(EN_work!$D83,'债券名单-中文'!$B:$B,0),9)</f>
        <v>#N/A</v>
      </c>
      <c r="W83" t="s">
        <v>26</v>
      </c>
      <c r="X83" t="s">
        <v>27</v>
      </c>
    </row>
    <row r="84" spans="1:24" x14ac:dyDescent="0.25">
      <c r="A84">
        <v>83</v>
      </c>
      <c r="B84" t="s">
        <v>226</v>
      </c>
      <c r="C84" t="str">
        <f t="shared" si="17"/>
        <v>132100126</v>
      </c>
      <c r="D84" s="23">
        <v>132100126</v>
      </c>
      <c r="E84" t="e">
        <f>VLOOKUP(D84,'债券名单-中文'!#REF!,2,FALSE)</f>
        <v>#REF!</v>
      </c>
      <c r="F84" t="str">
        <f>VLOOKUP(D84,'combined sheet'!$B$2:$C$194,2,FALSE)</f>
        <v>21南京地铁GN002</v>
      </c>
      <c r="G84" t="str">
        <f t="shared" si="18"/>
        <v>21</v>
      </c>
      <c r="H84" t="str">
        <f>LEFT(O84,LEN(O84)-16)</f>
        <v>NANJING METRO</v>
      </c>
      <c r="I84" t="str">
        <f t="shared" si="19"/>
        <v>NANJING METRO</v>
      </c>
      <c r="J84" t="str">
        <f t="shared" si="22"/>
        <v>GN002</v>
      </c>
      <c r="K84" t="str">
        <f>VLOOKUP(D84,'special label'!$D$2:$H$127,5,)</f>
        <v>(Carbon Neutral Bond)</v>
      </c>
      <c r="L84" s="31" t="str">
        <f t="shared" si="20"/>
        <v>21 NANJING METRO GN002 (Carbon Neutral Bond)</v>
      </c>
      <c r="M84" t="e">
        <f>INDEX('债券名单-中文'!$B:$I,MATCH(EN_work!D84,'债券名单-中文'!B:B,0),7)</f>
        <v>#N/A</v>
      </c>
      <c r="N84" s="1" t="s">
        <v>42</v>
      </c>
      <c r="O84" t="s">
        <v>227</v>
      </c>
      <c r="P84" t="s">
        <v>24</v>
      </c>
      <c r="Q84" t="s">
        <v>223</v>
      </c>
      <c r="R84">
        <v>2021</v>
      </c>
      <c r="S84" s="34">
        <v>44487</v>
      </c>
      <c r="T84" s="35">
        <v>10</v>
      </c>
      <c r="U84" t="e">
        <f>INDEX('债券名单-中文'!$B:$I,MATCH(EN_work!$D84,'债券名单-中文'!$B:$B,0),8)</f>
        <v>#N/A</v>
      </c>
      <c r="V84" t="e">
        <f>INDEX('债券名单-中文'!$B:$I,MATCH(EN_work!$D84,'债券名单-中文'!$B:$B,0),9)</f>
        <v>#N/A</v>
      </c>
      <c r="W84" t="s">
        <v>26</v>
      </c>
      <c r="X84" t="s">
        <v>32</v>
      </c>
    </row>
    <row r="85" spans="1:24" x14ac:dyDescent="0.25">
      <c r="A85">
        <v>84</v>
      </c>
      <c r="B85" t="s">
        <v>228</v>
      </c>
      <c r="C85" t="str">
        <f t="shared" si="17"/>
        <v>132280077</v>
      </c>
      <c r="D85" s="23">
        <v>132280077</v>
      </c>
      <c r="E85" t="e">
        <f>VLOOKUP(D85,'债券名单-中文'!#REF!,2,FALSE)</f>
        <v>#REF!</v>
      </c>
      <c r="F85" t="str">
        <f>VLOOKUP(D85,'combined sheet'!$B$2:$C$194,2,FALSE)</f>
        <v>22南昌轨交GN004</v>
      </c>
      <c r="G85" t="str">
        <f t="shared" si="18"/>
        <v>22</v>
      </c>
      <c r="H85" t="str">
        <f>LEFT(O85,LEN(O85)-14)</f>
        <v>NANCHANG METRO</v>
      </c>
      <c r="I85" t="str">
        <f t="shared" si="19"/>
        <v>NANCHANG METRO</v>
      </c>
      <c r="J85" t="str">
        <f t="shared" si="22"/>
        <v>GN004</v>
      </c>
      <c r="L85" s="31" t="str">
        <f t="shared" si="20"/>
        <v xml:space="preserve">22 NANCHANG METRO GN004 </v>
      </c>
      <c r="M85" t="e">
        <f>INDEX('债券名单-中文'!$B:$I,MATCH(EN_work!D85,'债券名单-中文'!B:B,0),7)</f>
        <v>#N/A</v>
      </c>
      <c r="N85" s="1" t="s">
        <v>42</v>
      </c>
      <c r="O85" t="s">
        <v>229</v>
      </c>
      <c r="P85" t="s">
        <v>24</v>
      </c>
      <c r="Q85" t="s">
        <v>230</v>
      </c>
      <c r="R85">
        <v>2022</v>
      </c>
      <c r="S85" s="34">
        <v>44791</v>
      </c>
      <c r="T85" s="35">
        <v>5</v>
      </c>
      <c r="U85" t="e">
        <f>INDEX('债券名单-中文'!$B:$I,MATCH(EN_work!$D85,'债券名单-中文'!$B:$B,0),8)</f>
        <v>#N/A</v>
      </c>
      <c r="V85" t="e">
        <f>INDEX('债券名单-中文'!$B:$I,MATCH(EN_work!$D85,'债券名单-中文'!$B:$B,0),9)</f>
        <v>#N/A</v>
      </c>
      <c r="W85" t="s">
        <v>26</v>
      </c>
      <c r="X85" t="s">
        <v>45</v>
      </c>
    </row>
    <row r="86" spans="1:24" x14ac:dyDescent="0.25">
      <c r="A86">
        <v>85</v>
      </c>
      <c r="B86" t="s">
        <v>231</v>
      </c>
      <c r="C86" t="str">
        <f t="shared" si="17"/>
        <v>132280099</v>
      </c>
      <c r="D86" s="23">
        <v>132280099</v>
      </c>
      <c r="E86" t="e">
        <f>VLOOKUP(D86,'债券名单-中文'!#REF!,2,FALSE)</f>
        <v>#REF!</v>
      </c>
      <c r="F86" t="str">
        <f>VLOOKUP(D86,'combined sheet'!$B$2:$C$194,2,FALSE)</f>
        <v>22南昌轨交GN005</v>
      </c>
      <c r="G86" t="str">
        <f t="shared" si="18"/>
        <v>22</v>
      </c>
      <c r="H86" t="str">
        <f>LEFT(O86,LEN(O86)-14)</f>
        <v>NANCHANG METRO</v>
      </c>
      <c r="I86" t="str">
        <f t="shared" si="19"/>
        <v>NANCHANG METRO</v>
      </c>
      <c r="J86" t="str">
        <f t="shared" si="22"/>
        <v>GN005</v>
      </c>
      <c r="L86" s="31" t="str">
        <f t="shared" si="20"/>
        <v xml:space="preserve">22 NANCHANG METRO GN005 </v>
      </c>
      <c r="M86" t="e">
        <f>INDEX('债券名单-中文'!$B:$I,MATCH(EN_work!D86,'债券名单-中文'!B:B,0),7)</f>
        <v>#N/A</v>
      </c>
      <c r="N86" s="1" t="s">
        <v>42</v>
      </c>
      <c r="O86" t="s">
        <v>232</v>
      </c>
      <c r="P86" t="s">
        <v>24</v>
      </c>
      <c r="Q86" t="s">
        <v>230</v>
      </c>
      <c r="R86">
        <v>2022</v>
      </c>
      <c r="S86" s="34">
        <v>44842</v>
      </c>
      <c r="T86" s="35">
        <v>10</v>
      </c>
      <c r="U86" t="e">
        <f>INDEX('债券名单-中文'!$B:$I,MATCH(EN_work!$D86,'债券名单-中文'!$B:$B,0),8)</f>
        <v>#N/A</v>
      </c>
      <c r="V86" t="e">
        <f>INDEX('债券名单-中文'!$B:$I,MATCH(EN_work!$D86,'债券名单-中文'!$B:$B,0),9)</f>
        <v>#N/A</v>
      </c>
      <c r="W86" t="s">
        <v>26</v>
      </c>
      <c r="X86" t="s">
        <v>45</v>
      </c>
    </row>
    <row r="87" spans="1:24" x14ac:dyDescent="0.25">
      <c r="A87">
        <v>86</v>
      </c>
      <c r="B87" t="s">
        <v>233</v>
      </c>
      <c r="C87" t="str">
        <f t="shared" si="17"/>
        <v>132280117</v>
      </c>
      <c r="D87" s="23">
        <v>132280117</v>
      </c>
      <c r="E87" t="e">
        <f>VLOOKUP(D87,'债券名单-中文'!#REF!,2,FALSE)</f>
        <v>#REF!</v>
      </c>
      <c r="F87" t="str">
        <f>VLOOKUP(D87,'combined sheet'!$B$2:$C$194,2,FALSE)</f>
        <v>22南昌轨交GN006</v>
      </c>
      <c r="G87" t="str">
        <f t="shared" si="18"/>
        <v>22</v>
      </c>
      <c r="H87" t="str">
        <f>LEFT(O87,LEN(O87)-18)</f>
        <v>NANCHANG METRO</v>
      </c>
      <c r="I87" t="str">
        <f t="shared" si="19"/>
        <v>NANCHANG METRO</v>
      </c>
      <c r="J87" t="str">
        <f t="shared" si="22"/>
        <v>GN006</v>
      </c>
      <c r="L87" s="31" t="str">
        <f t="shared" si="20"/>
        <v xml:space="preserve">22 NANCHANG METRO GN006 </v>
      </c>
      <c r="M87" t="e">
        <f>INDEX('债券名单-中文'!$B:$I,MATCH(EN_work!D87,'债券名单-中文'!B:B,0),7)</f>
        <v>#N/A</v>
      </c>
      <c r="N87" s="1" t="s">
        <v>42</v>
      </c>
      <c r="O87" t="s">
        <v>234</v>
      </c>
      <c r="P87" t="s">
        <v>24</v>
      </c>
      <c r="Q87" t="s">
        <v>230</v>
      </c>
      <c r="R87">
        <v>2022</v>
      </c>
      <c r="S87" s="34">
        <v>44902</v>
      </c>
      <c r="T87" s="35">
        <v>5</v>
      </c>
      <c r="U87" t="e">
        <f>INDEX('债券名单-中文'!$B:$I,MATCH(EN_work!$D87,'债券名单-中文'!$B:$B,0),8)</f>
        <v>#N/A</v>
      </c>
      <c r="V87" t="e">
        <f>INDEX('债券名单-中文'!$B:$I,MATCH(EN_work!$D87,'债券名单-中文'!$B:$B,0),9)</f>
        <v>#N/A</v>
      </c>
      <c r="W87" t="s">
        <v>26</v>
      </c>
      <c r="X87" t="s">
        <v>45</v>
      </c>
    </row>
    <row r="88" spans="1:24" x14ac:dyDescent="0.25">
      <c r="A88">
        <v>87</v>
      </c>
      <c r="B88" t="s">
        <v>235</v>
      </c>
      <c r="C88" t="str">
        <f t="shared" si="17"/>
        <v>102380053</v>
      </c>
      <c r="D88" s="23">
        <v>102380053</v>
      </c>
      <c r="E88" t="e">
        <f>VLOOKUP(D88,'债券名单-中文'!#REF!,2,FALSE)</f>
        <v>#REF!</v>
      </c>
      <c r="F88" t="str">
        <f>VLOOKUP(D88,'combined sheet'!$B$2:$C$194,2,FALSE)</f>
        <v>23南昌轨交MTN001</v>
      </c>
      <c r="G88" t="str">
        <f t="shared" si="18"/>
        <v>23</v>
      </c>
      <c r="H88" t="str">
        <f>LEFT(O88,LEN(O88)-18)</f>
        <v>NANCHANG METRO</v>
      </c>
      <c r="I88" t="str">
        <f t="shared" si="19"/>
        <v>NANCHANG METRO</v>
      </c>
      <c r="J88" t="str">
        <f t="shared" ref="J88" si="25">RIGHT(F88,6)</f>
        <v>MTN001</v>
      </c>
      <c r="K88" t="str">
        <f>VLOOKUP(D88,'special label'!$D$2:$H$127,5,)</f>
        <v>(Green)</v>
      </c>
      <c r="L88" s="31" t="str">
        <f t="shared" si="20"/>
        <v>23 NANCHANG METRO MTN001 (Green)</v>
      </c>
      <c r="M88" t="e">
        <f>INDEX('债券名单-中文'!$B:$I,MATCH(EN_work!D88,'债券名单-中文'!B:B,0),7)</f>
        <v>#N/A</v>
      </c>
      <c r="N88" s="1" t="s">
        <v>42</v>
      </c>
      <c r="O88" t="s">
        <v>236</v>
      </c>
      <c r="P88" t="s">
        <v>24</v>
      </c>
      <c r="Q88" t="s">
        <v>230</v>
      </c>
      <c r="R88">
        <v>2023</v>
      </c>
      <c r="S88" s="34">
        <v>44938</v>
      </c>
      <c r="T88" s="35">
        <v>10</v>
      </c>
      <c r="U88" t="e">
        <f>INDEX('债券名单-中文'!$B:$I,MATCH(EN_work!$D88,'债券名单-中文'!$B:$B,0),8)</f>
        <v>#N/A</v>
      </c>
      <c r="V88" t="e">
        <f>INDEX('债券名单-中文'!$B:$I,MATCH(EN_work!$D88,'债券名单-中文'!$B:$B,0),9)</f>
        <v>#N/A</v>
      </c>
      <c r="W88" t="s">
        <v>26</v>
      </c>
      <c r="X88" t="s">
        <v>45</v>
      </c>
    </row>
    <row r="89" spans="1:24" x14ac:dyDescent="0.25">
      <c r="A89">
        <v>88</v>
      </c>
      <c r="B89" t="s">
        <v>237</v>
      </c>
      <c r="C89" t="str">
        <f t="shared" si="17"/>
        <v>132100003</v>
      </c>
      <c r="D89" s="23">
        <v>132100003</v>
      </c>
      <c r="E89" t="e">
        <f>VLOOKUP(D89,'债券名单-中文'!#REF!,2,FALSE)</f>
        <v>#REF!</v>
      </c>
      <c r="F89" t="str">
        <f>VLOOKUP(D89,'combined sheet'!$B$2:$C$194,2,FALSE)</f>
        <v>21鲁能新能GN001</v>
      </c>
      <c r="G89" t="str">
        <f t="shared" si="18"/>
        <v>21</v>
      </c>
      <c r="H89" t="str">
        <f>LEFT(O89,LEN(O89)-16)</f>
        <v>LUNENG NEW ENERGY (GROUP)</v>
      </c>
      <c r="I89" t="str">
        <f t="shared" si="19"/>
        <v>LUNENG NEW ENERGY (GROUP)</v>
      </c>
      <c r="J89" t="str">
        <f t="shared" si="22"/>
        <v>GN001</v>
      </c>
      <c r="L89" s="31" t="str">
        <f t="shared" si="20"/>
        <v xml:space="preserve">21 LUNENG NEW ENERGY (GROUP) GN001 </v>
      </c>
      <c r="M89" t="e">
        <f>INDEX('债券名单-中文'!$B:$I,MATCH(EN_work!D89,'债券名单-中文'!B:B,0),7)</f>
        <v>#N/A</v>
      </c>
      <c r="N89" s="1" t="s">
        <v>34</v>
      </c>
      <c r="O89" t="s">
        <v>238</v>
      </c>
      <c r="P89" t="s">
        <v>24</v>
      </c>
      <c r="Q89" t="s">
        <v>239</v>
      </c>
      <c r="R89">
        <v>2021</v>
      </c>
      <c r="S89" s="34">
        <v>44223</v>
      </c>
      <c r="T89" s="35">
        <v>10</v>
      </c>
      <c r="U89" t="e">
        <f>INDEX('债券名单-中文'!$B:$I,MATCH(EN_work!$D89,'债券名单-中文'!$B:$B,0),8)</f>
        <v>#N/A</v>
      </c>
      <c r="V89" t="e">
        <f>INDEX('债券名单-中文'!$B:$I,MATCH(EN_work!$D89,'债券名单-中文'!$B:$B,0),9)</f>
        <v>#N/A</v>
      </c>
      <c r="W89" t="s">
        <v>26</v>
      </c>
      <c r="X89" t="s">
        <v>27</v>
      </c>
    </row>
    <row r="90" spans="1:24" x14ac:dyDescent="0.25">
      <c r="A90">
        <v>89</v>
      </c>
      <c r="B90" t="s">
        <v>240</v>
      </c>
      <c r="C90" t="str">
        <f t="shared" si="17"/>
        <v>132100085</v>
      </c>
      <c r="D90" s="23">
        <v>132100085</v>
      </c>
      <c r="E90" t="e">
        <f>VLOOKUP(D90,'债券名单-中文'!#REF!,2,FALSE)</f>
        <v>#REF!</v>
      </c>
      <c r="F90" t="str">
        <f>VLOOKUP(D90,'combined sheet'!$B$2:$C$194,2,FALSE)</f>
        <v>21龙源电力GN001</v>
      </c>
      <c r="G90" t="str">
        <f t="shared" si="18"/>
        <v>21</v>
      </c>
      <c r="H90" t="str">
        <f>LEFT(O90,LEN(O90)-16)</f>
        <v>LONGYUAN POWER</v>
      </c>
      <c r="I90" t="str">
        <f t="shared" si="19"/>
        <v>LONGYUAN POWER</v>
      </c>
      <c r="J90" t="str">
        <f t="shared" si="22"/>
        <v>GN001</v>
      </c>
      <c r="K90" t="str">
        <f>VLOOKUP(D90,'special label'!$D$2:$H$127,5,)</f>
        <v>(Carbon Neutral Bond)</v>
      </c>
      <c r="L90" s="31" t="str">
        <f t="shared" si="20"/>
        <v>21 LONGYUAN POWER GN001 (Carbon Neutral Bond)</v>
      </c>
      <c r="M90" t="e">
        <f>INDEX('债券名单-中文'!$B:$I,MATCH(EN_work!D90,'债券名单-中文'!B:B,0),7)</f>
        <v>#N/A</v>
      </c>
      <c r="N90" s="1" t="s">
        <v>34</v>
      </c>
      <c r="O90" t="s">
        <v>241</v>
      </c>
      <c r="P90" t="s">
        <v>24</v>
      </c>
      <c r="Q90" t="s">
        <v>242</v>
      </c>
      <c r="R90">
        <v>2021</v>
      </c>
      <c r="S90" s="34">
        <v>44412</v>
      </c>
      <c r="T90" s="35">
        <v>7.91</v>
      </c>
      <c r="U90" t="e">
        <f>INDEX('债券名单-中文'!$B:$I,MATCH(EN_work!$D90,'债券名单-中文'!$B:$B,0),8)</f>
        <v>#N/A</v>
      </c>
      <c r="V90" t="e">
        <f>INDEX('债券名单-中文'!$B:$I,MATCH(EN_work!$D90,'债券名单-中文'!$B:$B,0),9)</f>
        <v>#N/A</v>
      </c>
      <c r="W90" t="s">
        <v>26</v>
      </c>
      <c r="X90" t="s">
        <v>27</v>
      </c>
    </row>
    <row r="91" spans="1:24" x14ac:dyDescent="0.25">
      <c r="A91">
        <v>90</v>
      </c>
      <c r="B91" t="s">
        <v>243</v>
      </c>
      <c r="C91" t="str">
        <f t="shared" si="17"/>
        <v>132100159</v>
      </c>
      <c r="D91" s="23">
        <v>132100159</v>
      </c>
      <c r="E91" t="e">
        <f>VLOOKUP(D91,'债券名单-中文'!#REF!,2,FALSE)</f>
        <v>#REF!</v>
      </c>
      <c r="F91" t="str">
        <f>VLOOKUP(D91,'combined sheet'!$B$2:$C$194,2,FALSE)</f>
        <v>21龙源电力GN002</v>
      </c>
      <c r="G91" t="str">
        <f t="shared" si="18"/>
        <v>21</v>
      </c>
      <c r="H91" t="str">
        <f>LEFT(O91,LEN(O91)-14)</f>
        <v>LONGYUAN POWER</v>
      </c>
      <c r="I91" t="str">
        <f t="shared" si="19"/>
        <v>LONGYUAN POWER</v>
      </c>
      <c r="J91" t="str">
        <f t="shared" si="22"/>
        <v>GN002</v>
      </c>
      <c r="L91" s="31" t="str">
        <f t="shared" si="20"/>
        <v xml:space="preserve">21 LONGYUAN POWER GN002 </v>
      </c>
      <c r="M91" t="e">
        <f>INDEX('债券名单-中文'!$B:$I,MATCH(EN_work!D91,'债券名单-中文'!B:B,0),7)</f>
        <v>#N/A</v>
      </c>
      <c r="N91" s="1" t="s">
        <v>34</v>
      </c>
      <c r="O91" t="s">
        <v>244</v>
      </c>
      <c r="P91" t="s">
        <v>24</v>
      </c>
      <c r="Q91" t="s">
        <v>242</v>
      </c>
      <c r="R91">
        <v>2021</v>
      </c>
      <c r="S91" s="34">
        <v>44532</v>
      </c>
      <c r="T91" s="35">
        <v>29.9</v>
      </c>
      <c r="U91" t="e">
        <f>INDEX('债券名单-中文'!$B:$I,MATCH(EN_work!$D91,'债券名单-中文'!$B:$B,0),8)</f>
        <v>#N/A</v>
      </c>
      <c r="V91" t="e">
        <f>INDEX('债券名单-中文'!$B:$I,MATCH(EN_work!$D91,'债券名单-中文'!$B:$B,0),9)</f>
        <v>#N/A</v>
      </c>
      <c r="W91" t="s">
        <v>26</v>
      </c>
      <c r="X91" t="s">
        <v>32</v>
      </c>
    </row>
    <row r="92" spans="1:24" x14ac:dyDescent="0.25">
      <c r="A92">
        <v>91</v>
      </c>
      <c r="B92" t="s">
        <v>245</v>
      </c>
      <c r="C92" t="str">
        <f t="shared" si="17"/>
        <v>132280047</v>
      </c>
      <c r="D92" s="23">
        <v>132280047</v>
      </c>
      <c r="E92" t="e">
        <f>VLOOKUP(D92,'债券名单-中文'!#REF!,2,FALSE)</f>
        <v>#REF!</v>
      </c>
      <c r="F92" t="str">
        <f>VLOOKUP(D92,'combined sheet'!$B$2:$C$194,2,FALSE)</f>
        <v>22龙源电力GN001</v>
      </c>
      <c r="G92" t="str">
        <f t="shared" si="18"/>
        <v>22</v>
      </c>
      <c r="H92" t="str">
        <f>LEFT(O92,LEN(O92)-18)</f>
        <v>LONGYUAN POWER</v>
      </c>
      <c r="I92" t="str">
        <f t="shared" si="19"/>
        <v>LONGYUAN POWER</v>
      </c>
      <c r="J92" t="str">
        <f t="shared" si="22"/>
        <v>GN001</v>
      </c>
      <c r="L92" s="31" t="str">
        <f t="shared" si="20"/>
        <v xml:space="preserve">22 LONGYUAN POWER GN001 </v>
      </c>
      <c r="M92" t="e">
        <f>INDEX('债券名单-中文'!$B:$I,MATCH(EN_work!D92,'债券名单-中文'!B:B,0),7)</f>
        <v>#N/A</v>
      </c>
      <c r="N92" s="1" t="s">
        <v>34</v>
      </c>
      <c r="O92" t="s">
        <v>246</v>
      </c>
      <c r="P92" t="s">
        <v>24</v>
      </c>
      <c r="Q92" t="s">
        <v>242</v>
      </c>
      <c r="R92">
        <v>2022</v>
      </c>
      <c r="S92" s="34">
        <v>44693</v>
      </c>
      <c r="T92" s="35">
        <v>15</v>
      </c>
      <c r="U92" t="e">
        <f>INDEX('债券名单-中文'!$B:$I,MATCH(EN_work!$D92,'债券名单-中文'!$B:$B,0),8)</f>
        <v>#N/A</v>
      </c>
      <c r="V92" t="e">
        <f>INDEX('债券名单-中文'!$B:$I,MATCH(EN_work!$D92,'债券名单-中文'!$B:$B,0),9)</f>
        <v>#N/A</v>
      </c>
      <c r="W92" t="s">
        <v>26</v>
      </c>
      <c r="X92" t="s">
        <v>32</v>
      </c>
    </row>
    <row r="93" spans="1:24" x14ac:dyDescent="0.25">
      <c r="A93">
        <v>92</v>
      </c>
      <c r="B93" t="s">
        <v>247</v>
      </c>
      <c r="C93" t="str">
        <f t="shared" si="17"/>
        <v>102101465</v>
      </c>
      <c r="D93" s="23">
        <v>102101465</v>
      </c>
      <c r="E93" t="e">
        <f>VLOOKUP(D93,'债券名单-中文'!#REF!,2,FALSE)</f>
        <v>#REF!</v>
      </c>
      <c r="F93" t="str">
        <f>VLOOKUP(D93,'combined sheet'!$B$2:$C$194,2,FALSE)</f>
        <v>21昆明轨道MTN001</v>
      </c>
      <c r="G93" t="str">
        <f t="shared" si="18"/>
        <v>21</v>
      </c>
      <c r="H93" t="str">
        <f>LEFT(O93,LEN(O93)-14)</f>
        <v>KRTG</v>
      </c>
      <c r="I93" t="str">
        <f t="shared" si="19"/>
        <v>KRTG</v>
      </c>
      <c r="J93" t="str">
        <f t="shared" ref="J93:J97" si="26">RIGHT(F93,6)</f>
        <v>MTN001</v>
      </c>
      <c r="K93" t="str">
        <f>VLOOKUP(D93,'special label'!$D$2:$H$127,5,)</f>
        <v>(Green)</v>
      </c>
      <c r="L93" s="31" t="str">
        <f t="shared" si="20"/>
        <v>21 KRTG MTN001 (Green)</v>
      </c>
      <c r="M93" t="e">
        <f>INDEX('债券名单-中文'!$B:$I,MATCH(EN_work!D93,'债券名单-中文'!B:B,0),7)</f>
        <v>#N/A</v>
      </c>
      <c r="N93" s="1" t="s">
        <v>42</v>
      </c>
      <c r="O93" t="s">
        <v>248</v>
      </c>
      <c r="P93" t="s">
        <v>24</v>
      </c>
      <c r="Q93" t="s">
        <v>249</v>
      </c>
      <c r="R93">
        <v>2021</v>
      </c>
      <c r="S93" s="34">
        <v>44413</v>
      </c>
      <c r="T93" s="35">
        <v>15</v>
      </c>
      <c r="U93" t="e">
        <f>INDEX('债券名单-中文'!$B:$I,MATCH(EN_work!$D93,'债券名单-中文'!$B:$B,0),8)</f>
        <v>#N/A</v>
      </c>
      <c r="V93" t="e">
        <f>INDEX('债券名单-中文'!$B:$I,MATCH(EN_work!$D93,'债券名单-中文'!$B:$B,0),9)</f>
        <v>#N/A</v>
      </c>
      <c r="W93" t="s">
        <v>26</v>
      </c>
      <c r="X93" t="s">
        <v>27</v>
      </c>
    </row>
    <row r="94" spans="1:24" x14ac:dyDescent="0.25">
      <c r="A94">
        <v>93</v>
      </c>
      <c r="B94" t="s">
        <v>250</v>
      </c>
      <c r="C94" t="str">
        <f t="shared" si="17"/>
        <v>102101752</v>
      </c>
      <c r="D94" s="23">
        <v>102101752</v>
      </c>
      <c r="E94" t="e">
        <f>VLOOKUP(D94,'债券名单-中文'!#REF!,2,FALSE)</f>
        <v>#REF!</v>
      </c>
      <c r="F94" t="str">
        <f>VLOOKUP(D94,'combined sheet'!$B$2:$C$194,2,FALSE)</f>
        <v>21昆明轨道MTN002</v>
      </c>
      <c r="G94" t="str">
        <f t="shared" si="18"/>
        <v>21</v>
      </c>
      <c r="H94" t="str">
        <f>LEFT(O94,LEN(O94)-16)</f>
        <v>KRTG</v>
      </c>
      <c r="I94" t="str">
        <f t="shared" si="19"/>
        <v>KRTG</v>
      </c>
      <c r="J94" t="str">
        <f t="shared" si="26"/>
        <v>MTN002</v>
      </c>
      <c r="K94" t="str">
        <f>VLOOKUP(D94,'special label'!$D$2:$H$127,5,)</f>
        <v>(Green)</v>
      </c>
      <c r="L94" s="31" t="str">
        <f t="shared" si="20"/>
        <v>21 KRTG MTN002 (Green)</v>
      </c>
      <c r="M94" t="e">
        <f>INDEX('债券名单-中文'!$B:$I,MATCH(EN_work!D94,'债券名单-中文'!B:B,0),7)</f>
        <v>#N/A</v>
      </c>
      <c r="N94" s="1" t="s">
        <v>42</v>
      </c>
      <c r="O94" t="s">
        <v>251</v>
      </c>
      <c r="P94" t="s">
        <v>24</v>
      </c>
      <c r="Q94" t="s">
        <v>249</v>
      </c>
      <c r="R94">
        <v>2021</v>
      </c>
      <c r="S94" s="34">
        <v>44439</v>
      </c>
      <c r="T94" s="35">
        <v>15</v>
      </c>
      <c r="U94" t="e">
        <f>INDEX('债券名单-中文'!$B:$I,MATCH(EN_work!$D94,'债券名单-中文'!$B:$B,0),8)</f>
        <v>#N/A</v>
      </c>
      <c r="V94" t="e">
        <f>INDEX('债券名单-中文'!$B:$I,MATCH(EN_work!$D94,'债券名单-中文'!$B:$B,0),9)</f>
        <v>#N/A</v>
      </c>
      <c r="W94" t="s">
        <v>26</v>
      </c>
      <c r="X94" t="s">
        <v>32</v>
      </c>
    </row>
    <row r="95" spans="1:24" x14ac:dyDescent="0.25">
      <c r="A95">
        <v>94</v>
      </c>
      <c r="B95" t="s">
        <v>252</v>
      </c>
      <c r="C95" t="str">
        <f t="shared" si="17"/>
        <v>102180029</v>
      </c>
      <c r="D95" s="23">
        <v>102180029</v>
      </c>
      <c r="E95" t="e">
        <f>VLOOKUP(D95,'债券名单-中文'!#REF!,2,FALSE)</f>
        <v>#REF!</v>
      </c>
      <c r="F95" t="str">
        <f>VLOOKUP(D95,'combined sheet'!$B$2:$C$194,2,FALSE)</f>
        <v>21昆明轨道MTN003</v>
      </c>
      <c r="G95" t="str">
        <f t="shared" si="18"/>
        <v>21</v>
      </c>
      <c r="H95" t="str">
        <f>LEFT(O95,LEN(O95)-16)</f>
        <v>Kunming Rail</v>
      </c>
      <c r="I95" t="str">
        <f t="shared" si="19"/>
        <v>KUNMING RAIL</v>
      </c>
      <c r="J95" t="str">
        <f t="shared" si="26"/>
        <v>MTN003</v>
      </c>
      <c r="K95" t="str">
        <f>VLOOKUP(D95,'special label'!$D$2:$H$127,5,)</f>
        <v>(Green)</v>
      </c>
      <c r="L95" s="31" t="str">
        <f t="shared" si="20"/>
        <v>21 KUNMING RAIL MTN003 (Green)</v>
      </c>
      <c r="M95" t="e">
        <f>INDEX('债券名单-中文'!$B:$I,MATCH(EN_work!D95,'债券名单-中文'!B:B,0),7)</f>
        <v>#N/A</v>
      </c>
      <c r="N95" s="1" t="s">
        <v>42</v>
      </c>
      <c r="O95" t="s">
        <v>253</v>
      </c>
      <c r="P95" t="s">
        <v>24</v>
      </c>
      <c r="Q95" t="s">
        <v>249</v>
      </c>
      <c r="R95">
        <v>2021</v>
      </c>
      <c r="S95" s="34">
        <v>44518</v>
      </c>
      <c r="T95" s="35">
        <v>15</v>
      </c>
      <c r="U95" t="e">
        <f>INDEX('债券名单-中文'!$B:$I,MATCH(EN_work!$D95,'债券名单-中文'!$B:$B,0),8)</f>
        <v>#N/A</v>
      </c>
      <c r="V95" t="e">
        <f>INDEX('债券名单-中文'!$B:$I,MATCH(EN_work!$D95,'债券名单-中文'!$B:$B,0),9)</f>
        <v>#N/A</v>
      </c>
      <c r="W95" t="s">
        <v>26</v>
      </c>
      <c r="X95" t="s">
        <v>32</v>
      </c>
    </row>
    <row r="96" spans="1:24" x14ac:dyDescent="0.25">
      <c r="A96">
        <v>95</v>
      </c>
      <c r="B96" t="s">
        <v>254</v>
      </c>
      <c r="C96" t="str">
        <f t="shared" si="17"/>
        <v>102103149</v>
      </c>
      <c r="D96" s="23">
        <v>102103149</v>
      </c>
      <c r="E96" t="e">
        <f>VLOOKUP(D96,'债券名单-中文'!#REF!,2,FALSE)</f>
        <v>#REF!</v>
      </c>
      <c r="F96" t="str">
        <f>VLOOKUP(D96,'combined sheet'!$B$2:$C$194,2,FALSE)</f>
        <v>21昆明轨道MTN004</v>
      </c>
      <c r="G96" t="str">
        <f t="shared" si="18"/>
        <v>21</v>
      </c>
      <c r="H96" t="str">
        <f>LEFT(O96,LEN(O96)-14)</f>
        <v>KRTG</v>
      </c>
      <c r="I96" t="str">
        <f t="shared" si="19"/>
        <v>KRTG</v>
      </c>
      <c r="J96" t="str">
        <f t="shared" si="26"/>
        <v>MTN004</v>
      </c>
      <c r="K96" t="str">
        <f>VLOOKUP(D96,'special label'!$D$2:$H$127,5,)</f>
        <v>(Green)</v>
      </c>
      <c r="L96" s="31" t="str">
        <f t="shared" si="20"/>
        <v>21 KRTG MTN004 (Green)</v>
      </c>
      <c r="M96" t="e">
        <f>INDEX('债券名单-中文'!$B:$I,MATCH(EN_work!D96,'债券名单-中文'!B:B,0),7)</f>
        <v>#N/A</v>
      </c>
      <c r="N96" s="1" t="s">
        <v>42</v>
      </c>
      <c r="O96" t="s">
        <v>255</v>
      </c>
      <c r="P96" t="s">
        <v>24</v>
      </c>
      <c r="Q96" t="s">
        <v>249</v>
      </c>
      <c r="R96">
        <v>2021</v>
      </c>
      <c r="S96" s="34">
        <v>44531</v>
      </c>
      <c r="T96" s="35">
        <v>5</v>
      </c>
      <c r="U96" t="e">
        <f>INDEX('债券名单-中文'!$B:$I,MATCH(EN_work!$D96,'债券名单-中文'!$B:$B,0),8)</f>
        <v>#N/A</v>
      </c>
      <c r="V96" t="e">
        <f>INDEX('债券名单-中文'!$B:$I,MATCH(EN_work!$D96,'债券名单-中文'!$B:$B,0),9)</f>
        <v>#N/A</v>
      </c>
      <c r="W96" t="s">
        <v>26</v>
      </c>
      <c r="X96" t="s">
        <v>32</v>
      </c>
    </row>
    <row r="97" spans="1:24" x14ac:dyDescent="0.25">
      <c r="A97">
        <v>96</v>
      </c>
      <c r="B97" t="s">
        <v>256</v>
      </c>
      <c r="C97" t="str">
        <f t="shared" si="17"/>
        <v>012283955</v>
      </c>
      <c r="D97" s="23">
        <v>12283955</v>
      </c>
      <c r="E97" t="e">
        <f>VLOOKUP(D97,'债券名单-中文'!#REF!,2,FALSE)</f>
        <v>#REF!</v>
      </c>
      <c r="F97" t="str">
        <f>VLOOKUP(D97,'combined sheet'!$B$2:$C$194,2,FALSE)</f>
        <v>22昆明轨道SCP002</v>
      </c>
      <c r="G97" t="str">
        <f t="shared" si="18"/>
        <v>22</v>
      </c>
      <c r="H97" t="str">
        <f>LEFT(O97,LEN(O97)-14)</f>
        <v>KRTG</v>
      </c>
      <c r="I97" t="str">
        <f t="shared" si="19"/>
        <v>KRTG</v>
      </c>
      <c r="J97" t="str">
        <f t="shared" si="26"/>
        <v>SCP002</v>
      </c>
      <c r="K97" t="str">
        <f>VLOOKUP(D97,'special label'!$D$2:$H$127,5,)</f>
        <v>(Green)</v>
      </c>
      <c r="L97" s="31" t="str">
        <f t="shared" si="20"/>
        <v>22 KRTG SCP002 (Green)</v>
      </c>
      <c r="M97" t="e">
        <f>INDEX('债券名单-中文'!$B:$I,MATCH(EN_work!D97,'债券名单-中文'!B:B,0),7)</f>
        <v>#N/A</v>
      </c>
      <c r="N97" s="1" t="s">
        <v>42</v>
      </c>
      <c r="O97" t="s">
        <v>257</v>
      </c>
      <c r="P97" t="s">
        <v>24</v>
      </c>
      <c r="Q97" t="s">
        <v>249</v>
      </c>
      <c r="R97">
        <v>2022</v>
      </c>
      <c r="S97" s="34">
        <v>44881</v>
      </c>
      <c r="T97" s="35">
        <v>10</v>
      </c>
      <c r="U97" t="e">
        <f>INDEX('债券名单-中文'!$B:$I,MATCH(EN_work!$D97,'债券名单-中文'!$B:$B,0),8)</f>
        <v>#N/A</v>
      </c>
      <c r="V97" t="e">
        <f>INDEX('债券名单-中文'!$B:$I,MATCH(EN_work!$D97,'债券名单-中文'!$B:$B,0),9)</f>
        <v>#N/A</v>
      </c>
      <c r="W97" t="s">
        <v>26</v>
      </c>
      <c r="X97" t="s">
        <v>45</v>
      </c>
    </row>
    <row r="98" spans="1:24" x14ac:dyDescent="0.25">
      <c r="A98">
        <v>97</v>
      </c>
      <c r="B98" t="s">
        <v>258</v>
      </c>
      <c r="C98" t="str">
        <f t="shared" si="17"/>
        <v>132000001</v>
      </c>
      <c r="D98" s="23">
        <v>132000001</v>
      </c>
      <c r="E98" t="e">
        <f>VLOOKUP(D98,'债券名单-中文'!#REF!,2,FALSE)</f>
        <v>#REF!</v>
      </c>
      <c r="F98" t="str">
        <f>VLOOKUP(D98,'combined sheet'!$B$2:$C$194,2,FALSE)</f>
        <v>20苏交通GN001</v>
      </c>
      <c r="G98" t="str">
        <f t="shared" si="18"/>
        <v>20</v>
      </c>
      <c r="H98" t="str">
        <f>LEFT(O98,LEN(O98)-16)</f>
        <v>JIANGSU COMMUNICATION</v>
      </c>
      <c r="I98" t="str">
        <f t="shared" si="19"/>
        <v>JIANGSU COMMUNICATION</v>
      </c>
      <c r="J98" t="str">
        <f t="shared" si="22"/>
        <v>GN001</v>
      </c>
      <c r="L98" s="31" t="str">
        <f t="shared" si="20"/>
        <v xml:space="preserve">20 JIANGSU COMMUNICATION GN001 </v>
      </c>
      <c r="M98" t="e">
        <f>INDEX('债券名单-中文'!$B:$I,MATCH(EN_work!D98,'债券名单-中文'!B:B,0),7)</f>
        <v>#N/A</v>
      </c>
      <c r="N98" s="1" t="s">
        <v>34</v>
      </c>
      <c r="O98" t="s">
        <v>259</v>
      </c>
      <c r="P98" t="s">
        <v>24</v>
      </c>
      <c r="Q98" t="s">
        <v>260</v>
      </c>
      <c r="R98">
        <v>2020</v>
      </c>
      <c r="S98" s="34">
        <v>43850</v>
      </c>
      <c r="T98" s="35">
        <v>3</v>
      </c>
      <c r="U98" t="e">
        <f>INDEX('债券名单-中文'!$B:$I,MATCH(EN_work!$D98,'债券名单-中文'!$B:$B,0),8)</f>
        <v>#N/A</v>
      </c>
      <c r="V98" t="e">
        <f>INDEX('债券名单-中文'!$B:$I,MATCH(EN_work!$D98,'债券名单-中文'!$B:$B,0),9)</f>
        <v>#N/A</v>
      </c>
      <c r="W98" t="s">
        <v>26</v>
      </c>
      <c r="X98" t="s">
        <v>27</v>
      </c>
    </row>
    <row r="99" spans="1:24" x14ac:dyDescent="0.25">
      <c r="A99">
        <v>98</v>
      </c>
      <c r="B99" t="s">
        <v>261</v>
      </c>
      <c r="C99" t="str">
        <f t="shared" si="17"/>
        <v>012381086</v>
      </c>
      <c r="D99" s="23">
        <v>12381086</v>
      </c>
      <c r="E99" t="e">
        <f>VLOOKUP(D99,'债券名单-中文'!#REF!,2,FALSE)</f>
        <v>#REF!</v>
      </c>
      <c r="F99" t="str">
        <f>VLOOKUP(D99,'combined sheet'!$B$2:$C$194,2,FALSE)</f>
        <v>23吉林电力SCP001</v>
      </c>
      <c r="G99" t="str">
        <f t="shared" si="18"/>
        <v>23</v>
      </c>
      <c r="H99" t="str">
        <f>LEFT(O99,LEN(O99)-14)</f>
        <v>JEP</v>
      </c>
      <c r="I99" t="str">
        <f t="shared" si="19"/>
        <v>JEP</v>
      </c>
      <c r="J99" t="str">
        <f t="shared" ref="J99" si="27">RIGHT(F99,6)</f>
        <v>SCP001</v>
      </c>
      <c r="K99" t="str">
        <f>VLOOKUP(D99,'special label'!$D$2:$H$127,5,)</f>
        <v>(Carbon Neutral Bond)</v>
      </c>
      <c r="L99" s="31" t="str">
        <f t="shared" si="20"/>
        <v>23 JEP SCP001 (Carbon Neutral Bond)</v>
      </c>
      <c r="M99" t="e">
        <f>INDEX('债券名单-中文'!$B:$I,MATCH(EN_work!D99,'债券名单-中文'!B:B,0),7)</f>
        <v>#N/A</v>
      </c>
      <c r="N99" s="1" t="s">
        <v>34</v>
      </c>
      <c r="O99" t="s">
        <v>262</v>
      </c>
      <c r="P99" t="s">
        <v>24</v>
      </c>
      <c r="Q99" t="s">
        <v>263</v>
      </c>
      <c r="R99">
        <v>2023</v>
      </c>
      <c r="S99" s="34">
        <v>45005</v>
      </c>
      <c r="T99" s="35">
        <v>0.62</v>
      </c>
      <c r="U99" t="e">
        <f>INDEX('债券名单-中文'!$B:$I,MATCH(EN_work!$D99,'债券名单-中文'!$B:$B,0),8)</f>
        <v>#N/A</v>
      </c>
      <c r="V99" t="e">
        <f>INDEX('债券名单-中文'!$B:$I,MATCH(EN_work!$D99,'债券名单-中文'!$B:$B,0),9)</f>
        <v>#N/A</v>
      </c>
      <c r="W99" t="s">
        <v>26</v>
      </c>
      <c r="X99" t="s">
        <v>45</v>
      </c>
    </row>
    <row r="100" spans="1:24" ht="14.5" x14ac:dyDescent="0.4">
      <c r="A100">
        <v>99</v>
      </c>
      <c r="B100" t="s">
        <v>264</v>
      </c>
      <c r="C100" t="str">
        <f t="shared" si="17"/>
        <v>132100076</v>
      </c>
      <c r="D100" s="23">
        <v>132100076</v>
      </c>
      <c r="E100" t="e">
        <f>VLOOKUP(D100,'债券名单-中文'!#REF!,2,FALSE)</f>
        <v>#REF!</v>
      </c>
      <c r="F100" t="str">
        <f>VLOOKUP(D100,'combined sheet'!$B$2:$C$194,2,FALSE)</f>
        <v>21京能洁能GN001</v>
      </c>
      <c r="G100" t="str">
        <f t="shared" si="18"/>
        <v>21</v>
      </c>
      <c r="H100" t="str">
        <f>LEFT(O100,LEN(O100)-16)</f>
        <v>BJCE</v>
      </c>
      <c r="I100" t="str">
        <f t="shared" si="19"/>
        <v>BJCE</v>
      </c>
      <c r="J100" t="str">
        <f t="shared" si="22"/>
        <v>GN001</v>
      </c>
      <c r="K100" t="str">
        <f>VLOOKUP(D100,'special label'!$D$2:$H$127,5,)</f>
        <v>(Carbon Neutral Bond)</v>
      </c>
      <c r="L100" s="31" t="str">
        <f t="shared" si="20"/>
        <v>21 BJCE GN001 (Carbon Neutral Bond)</v>
      </c>
      <c r="M100" t="e">
        <f>INDEX('债券名单-中文'!$B:$I,MATCH(EN_work!D100,'债券名单-中文'!B:B,0),7)</f>
        <v>#N/A</v>
      </c>
      <c r="N100" s="1" t="s">
        <v>34</v>
      </c>
      <c r="O100" t="s">
        <v>265</v>
      </c>
      <c r="P100" t="s">
        <v>24</v>
      </c>
      <c r="Q100" t="s">
        <v>266</v>
      </c>
      <c r="R100">
        <v>2021</v>
      </c>
      <c r="S100" s="34">
        <v>44396</v>
      </c>
      <c r="T100" s="35">
        <v>5</v>
      </c>
      <c r="U100" t="e">
        <f>INDEX('债券名单-中文'!$B:$I,MATCH(EN_work!$D100,'债券名单-中文'!$B:$B,0),8)</f>
        <v>#N/A</v>
      </c>
      <c r="V100" t="e">
        <f>INDEX('债券名单-中文'!$B:$I,MATCH(EN_work!$D100,'债券名单-中文'!$B:$B,0),9)</f>
        <v>#N/A</v>
      </c>
      <c r="W100" t="s">
        <v>26</v>
      </c>
      <c r="X100" s="36" t="s">
        <v>27</v>
      </c>
    </row>
    <row r="101" spans="1:24" ht="26.5" x14ac:dyDescent="0.4">
      <c r="A101">
        <v>100</v>
      </c>
      <c r="B101" t="s">
        <v>267</v>
      </c>
      <c r="C101" t="str">
        <f t="shared" si="17"/>
        <v>132100167</v>
      </c>
      <c r="D101" s="23">
        <v>132100167</v>
      </c>
      <c r="E101" t="e">
        <f>VLOOKUP(D101,'债券名单-中文'!#REF!,2,FALSE)</f>
        <v>#REF!</v>
      </c>
      <c r="F101" t="str">
        <f>VLOOKUP(D101,'combined sheet'!$B$2:$C$194,2,FALSE)</f>
        <v>21京能洁能GN002</v>
      </c>
      <c r="G101" t="str">
        <f t="shared" si="18"/>
        <v>21</v>
      </c>
      <c r="H101" t="str">
        <f>LEFT(O101,LEN(O101)-14)</f>
        <v>BJCE</v>
      </c>
      <c r="I101" t="str">
        <f t="shared" si="19"/>
        <v>BJCE</v>
      </c>
      <c r="J101" t="str">
        <f t="shared" si="22"/>
        <v>GN002</v>
      </c>
      <c r="L101" s="31" t="str">
        <f t="shared" si="20"/>
        <v xml:space="preserve">21 BJCE GN002 </v>
      </c>
      <c r="M101" t="e">
        <f>INDEX('债券名单-中文'!$B:$I,MATCH(EN_work!D101,'债券名单-中文'!B:B,0),7)</f>
        <v>#N/A</v>
      </c>
      <c r="N101" s="1" t="s">
        <v>29</v>
      </c>
      <c r="O101" t="s">
        <v>268</v>
      </c>
      <c r="P101" t="s">
        <v>24</v>
      </c>
      <c r="Q101" t="s">
        <v>266</v>
      </c>
      <c r="R101">
        <v>2021</v>
      </c>
      <c r="S101" s="34">
        <v>44550</v>
      </c>
      <c r="T101" s="35">
        <v>10</v>
      </c>
      <c r="U101" t="e">
        <f>INDEX('债券名单-中文'!$B:$I,MATCH(EN_work!$D101,'债券名单-中文'!$B:$B,0),8)</f>
        <v>#N/A</v>
      </c>
      <c r="V101" t="e">
        <f>INDEX('债券名单-中文'!$B:$I,MATCH(EN_work!$D101,'债券名单-中文'!$B:$B,0),9)</f>
        <v>#N/A</v>
      </c>
      <c r="W101" t="s">
        <v>26</v>
      </c>
      <c r="X101" s="36" t="s">
        <v>32</v>
      </c>
    </row>
    <row r="102" spans="1:24" ht="25" x14ac:dyDescent="0.25">
      <c r="A102">
        <v>101</v>
      </c>
      <c r="B102" t="s">
        <v>269</v>
      </c>
      <c r="C102" t="str">
        <f t="shared" si="17"/>
        <v>132380013</v>
      </c>
      <c r="D102" s="23">
        <v>132380013</v>
      </c>
      <c r="E102" t="e">
        <f>VLOOKUP(D102,'债券名单-中文'!#REF!,2,FALSE)</f>
        <v>#REF!</v>
      </c>
      <c r="F102" t="str">
        <f>VLOOKUP(D102,'combined sheet'!$B$2:$C$194,2,FALSE)</f>
        <v>23晋能电力GN001A</v>
      </c>
      <c r="G102" t="str">
        <f t="shared" si="18"/>
        <v>23</v>
      </c>
      <c r="H102" t="str">
        <f>LEFT(O102,LEN(O102)-18)</f>
        <v>JINNENG HOLDING POWER GROUP</v>
      </c>
      <c r="I102" t="str">
        <f t="shared" si="19"/>
        <v>JINNENG HOLDING POWER GROUP</v>
      </c>
      <c r="J102" t="str">
        <f t="shared" ref="J102:J103" si="28">RIGHT(F102,6)</f>
        <v>GN001A</v>
      </c>
      <c r="L102" s="31" t="str">
        <f t="shared" si="20"/>
        <v xml:space="preserve">23 JINNENG HOLDING POWER GROUP GN001A </v>
      </c>
      <c r="M102" t="e">
        <f>INDEX('债券名单-中文'!$B:$I,MATCH(EN_work!D102,'债券名单-中文'!B:B,0),7)</f>
        <v>#N/A</v>
      </c>
      <c r="N102" s="1" t="s">
        <v>270</v>
      </c>
      <c r="O102" t="s">
        <v>271</v>
      </c>
      <c r="P102" t="s">
        <v>24</v>
      </c>
      <c r="Q102" t="s">
        <v>272</v>
      </c>
      <c r="R102">
        <v>2023</v>
      </c>
      <c r="S102" s="34">
        <v>44991</v>
      </c>
      <c r="T102" s="35">
        <v>3</v>
      </c>
      <c r="U102" t="e">
        <f>INDEX('债券名单-中文'!$B:$I,MATCH(EN_work!$D102,'债券名单-中文'!$B:$B,0),8)</f>
        <v>#N/A</v>
      </c>
      <c r="V102" t="e">
        <f>INDEX('债券名单-中文'!$B:$I,MATCH(EN_work!$D102,'债券名单-中文'!$B:$B,0),9)</f>
        <v>#N/A</v>
      </c>
      <c r="W102" t="s">
        <v>26</v>
      </c>
      <c r="X102" t="s">
        <v>45</v>
      </c>
    </row>
    <row r="103" spans="1:24" x14ac:dyDescent="0.25">
      <c r="A103">
        <v>102</v>
      </c>
      <c r="B103" t="s">
        <v>273</v>
      </c>
      <c r="C103" t="str">
        <f t="shared" si="17"/>
        <v>132380014</v>
      </c>
      <c r="D103" s="23">
        <v>132380014</v>
      </c>
      <c r="E103" t="e">
        <f>VLOOKUP(D103,'债券名单-中文'!#REF!,2,FALSE)</f>
        <v>#REF!</v>
      </c>
      <c r="F103" t="str">
        <f>VLOOKUP(D103,'combined sheet'!$B$2:$C$194,2,FALSE)</f>
        <v>23晋能电力GN001B</v>
      </c>
      <c r="G103" t="str">
        <f t="shared" si="18"/>
        <v>23</v>
      </c>
      <c r="H103" t="str">
        <f>LEFT(O103,LEN(O103)-18)</f>
        <v>JINNENG HOLDING POWER GROUP</v>
      </c>
      <c r="I103" t="str">
        <f t="shared" si="19"/>
        <v>JINNENG HOLDING POWER GROUP</v>
      </c>
      <c r="J103" t="str">
        <f t="shared" si="28"/>
        <v>GN001B</v>
      </c>
      <c r="L103" s="31" t="str">
        <f t="shared" si="20"/>
        <v xml:space="preserve">23 JINNENG HOLDING POWER GROUP GN001B </v>
      </c>
      <c r="M103" t="e">
        <f>INDEX('债券名单-中文'!$B:$I,MATCH(EN_work!D103,'债券名单-中文'!B:B,0),7)</f>
        <v>#N/A</v>
      </c>
      <c r="N103" s="1" t="s">
        <v>22</v>
      </c>
      <c r="O103" t="s">
        <v>274</v>
      </c>
      <c r="P103" t="s">
        <v>24</v>
      </c>
      <c r="Q103" t="s">
        <v>272</v>
      </c>
      <c r="R103">
        <v>2023</v>
      </c>
      <c r="S103" s="34">
        <v>44991</v>
      </c>
      <c r="T103" s="35">
        <v>7</v>
      </c>
      <c r="U103" t="e">
        <f>INDEX('债券名单-中文'!$B:$I,MATCH(EN_work!$D103,'债券名单-中文'!$B:$B,0),8)</f>
        <v>#N/A</v>
      </c>
      <c r="V103" t="e">
        <f>INDEX('债券名单-中文'!$B:$I,MATCH(EN_work!$D103,'债券名单-中文'!$B:$B,0),9)</f>
        <v>#N/A</v>
      </c>
      <c r="W103" t="s">
        <v>26</v>
      </c>
      <c r="X103" t="s">
        <v>45</v>
      </c>
    </row>
    <row r="104" spans="1:24" ht="25" x14ac:dyDescent="0.25">
      <c r="A104">
        <v>103</v>
      </c>
      <c r="B104" t="s">
        <v>275</v>
      </c>
      <c r="C104" t="str">
        <f t="shared" si="17"/>
        <v>2228036</v>
      </c>
      <c r="D104" s="23">
        <v>2228036</v>
      </c>
      <c r="E104" t="e">
        <f>VLOOKUP(D104,'债券名单-中文'!#REF!,2,FALSE)</f>
        <v>#REF!</v>
      </c>
      <c r="F104" t="str">
        <f>VLOOKUP(D104,'combined sheet'!$B$2:$C$194,2,FALSE)</f>
        <v>22工商银行绿色金融债01</v>
      </c>
      <c r="G104" t="str">
        <f t="shared" si="18"/>
        <v>22</v>
      </c>
      <c r="H104" t="str">
        <f>LEFT(O104,LEN(O104)-13)</f>
        <v>ICBC</v>
      </c>
      <c r="I104" t="str">
        <f t="shared" si="19"/>
        <v>ICBC</v>
      </c>
      <c r="J104" t="str">
        <f>RIGHT(F104,2)</f>
        <v>01</v>
      </c>
      <c r="L104" s="31" t="str">
        <f t="shared" si="20"/>
        <v xml:space="preserve">22 ICBC 01 </v>
      </c>
      <c r="M104" t="e">
        <f>INDEX('债券名单-中文'!$B:$I,MATCH(EN_work!D104,'债券名单-中文'!B:B,0),7)</f>
        <v>#N/A</v>
      </c>
      <c r="N104" s="1" t="s">
        <v>29</v>
      </c>
      <c r="O104" t="s">
        <v>276</v>
      </c>
      <c r="P104" t="s">
        <v>194</v>
      </c>
      <c r="Q104" t="s">
        <v>277</v>
      </c>
      <c r="R104">
        <v>2022</v>
      </c>
      <c r="S104" s="34">
        <v>44722</v>
      </c>
      <c r="T104" s="35">
        <v>100</v>
      </c>
      <c r="U104" t="e">
        <f>INDEX('债券名单-中文'!$B:$I,MATCH(EN_work!$D104,'债券名单-中文'!$B:$B,0),8)</f>
        <v>#N/A</v>
      </c>
      <c r="V104" t="e">
        <f>INDEX('债券名单-中文'!$B:$I,MATCH(EN_work!$D104,'债券名单-中文'!$B:$B,0),9)</f>
        <v>#N/A</v>
      </c>
      <c r="W104" t="s">
        <v>26</v>
      </c>
      <c r="X104" t="s">
        <v>45</v>
      </c>
    </row>
    <row r="105" spans="1:24" s="26" customFormat="1" ht="25" x14ac:dyDescent="0.25">
      <c r="A105">
        <v>104</v>
      </c>
      <c r="B105" t="s">
        <v>278</v>
      </c>
      <c r="C105" t="str">
        <f t="shared" si="17"/>
        <v>132100102</v>
      </c>
      <c r="D105" s="23">
        <v>132100102</v>
      </c>
      <c r="E105" t="e">
        <f>VLOOKUP(D105,'债券名单-中文'!#REF!,2,FALSE)</f>
        <v>#REF!</v>
      </c>
      <c r="F105" t="str">
        <f>VLOOKUP(D105,'combined sheet'!$B$2:$C$194,2,FALSE)</f>
        <v>21天成租赁GN002</v>
      </c>
      <c r="G105" t="str">
        <f t="shared" si="18"/>
        <v>21</v>
      </c>
      <c r="H105" t="str">
        <f>LEFT(O105,LEN(O105)-30)</f>
        <v>tiancheng Leasi</v>
      </c>
      <c r="I105" t="str">
        <f t="shared" si="19"/>
        <v>TIANCHENG LEASI</v>
      </c>
      <c r="J105" t="str">
        <f t="shared" si="22"/>
        <v>GN002</v>
      </c>
      <c r="K105" t="str">
        <f>VLOOKUP(D105,'special label'!$D$2:$H$127,5,)</f>
        <v>(Carbon Neutral Bond)</v>
      </c>
      <c r="L105" s="31" t="str">
        <f t="shared" si="20"/>
        <v>21 TIANCHENG LEASI GN002 (Carbon Neutral Bond)</v>
      </c>
      <c r="M105" t="e">
        <f>INDEX('债券名单-中文'!$B:$I,MATCH(EN_work!D105,'债券名单-中文'!B:B,0),7)</f>
        <v>#N/A</v>
      </c>
      <c r="N105" s="1" t="s">
        <v>29</v>
      </c>
      <c r="O105" t="s">
        <v>279</v>
      </c>
      <c r="P105" t="s">
        <v>24</v>
      </c>
      <c r="Q105" t="s">
        <v>280</v>
      </c>
      <c r="R105">
        <v>2021</v>
      </c>
      <c r="S105" s="34">
        <v>44442</v>
      </c>
      <c r="T105" s="35">
        <v>10</v>
      </c>
      <c r="U105" t="e">
        <f>INDEX('债券名单-中文'!$B:$I,MATCH(EN_work!$D105,'债券名单-中文'!$B:$B,0),8)</f>
        <v>#N/A</v>
      </c>
      <c r="V105" t="e">
        <f>INDEX('债券名单-中文'!$B:$I,MATCH(EN_work!$D105,'债券名单-中文'!$B:$B,0),9)</f>
        <v>#N/A</v>
      </c>
      <c r="W105" s="26" t="s">
        <v>26</v>
      </c>
      <c r="X105" s="26" t="s">
        <v>32</v>
      </c>
    </row>
    <row r="106" spans="1:24" ht="37.5" x14ac:dyDescent="0.25">
      <c r="A106">
        <v>105</v>
      </c>
      <c r="B106" t="s">
        <v>281</v>
      </c>
      <c r="C106" t="str">
        <f t="shared" si="17"/>
        <v>132280054</v>
      </c>
      <c r="D106" s="23">
        <v>132280054</v>
      </c>
      <c r="E106" t="e">
        <f>VLOOKUP(D106,'债券名单-中文'!#REF!,2,FALSE)</f>
        <v>#REF!</v>
      </c>
      <c r="F106" t="str">
        <f>VLOOKUP(D106,'combined sheet'!$B$2:$C$194,2,FALSE)</f>
        <v>22天成租赁GN001</v>
      </c>
      <c r="G106" t="str">
        <f t="shared" si="18"/>
        <v>22</v>
      </c>
      <c r="H106" t="str">
        <f>LEFT(O106,LEN(O106)-13)</f>
        <v>HUANENG TIANCHENG LEASING</v>
      </c>
      <c r="I106" t="str">
        <f t="shared" si="19"/>
        <v>HUANENG TIANCHENG LEASING</v>
      </c>
      <c r="J106" t="str">
        <f t="shared" si="22"/>
        <v>GN001</v>
      </c>
      <c r="K106" t="str">
        <f>VLOOKUP(D106,'special label'!$D$2:$H$127,5,)</f>
        <v>(Carbon Neutral Bond)</v>
      </c>
      <c r="L106" s="31" t="str">
        <f t="shared" si="20"/>
        <v>22 HUANENG TIANCHENG LEASING GN001 (Carbon Neutral Bond)</v>
      </c>
      <c r="M106" t="e">
        <f>INDEX('债券名单-中文'!$B:$I,MATCH(EN_work!D106,'债券名单-中文'!B:B,0),7)</f>
        <v>#N/A</v>
      </c>
      <c r="N106" s="1" t="s">
        <v>282</v>
      </c>
      <c r="O106" t="s">
        <v>283</v>
      </c>
      <c r="P106" t="s">
        <v>24</v>
      </c>
      <c r="Q106" t="s">
        <v>280</v>
      </c>
      <c r="R106">
        <v>2022</v>
      </c>
      <c r="S106" s="34">
        <v>44722</v>
      </c>
      <c r="T106" s="35">
        <v>10</v>
      </c>
      <c r="U106" t="e">
        <f>INDEX('债券名单-中文'!$B:$I,MATCH(EN_work!$D106,'债券名单-中文'!$B:$B,0),8)</f>
        <v>#N/A</v>
      </c>
      <c r="V106" t="e">
        <f>INDEX('债券名单-中文'!$B:$I,MATCH(EN_work!$D106,'债券名单-中文'!$B:$B,0),9)</f>
        <v>#N/A</v>
      </c>
      <c r="W106" t="s">
        <v>26</v>
      </c>
      <c r="X106" t="s">
        <v>45</v>
      </c>
    </row>
    <row r="107" spans="1:24" x14ac:dyDescent="0.25">
      <c r="A107">
        <v>106</v>
      </c>
      <c r="B107" t="s">
        <v>284</v>
      </c>
      <c r="C107" t="str">
        <f t="shared" si="17"/>
        <v>132280103</v>
      </c>
      <c r="D107" s="23">
        <v>132280103</v>
      </c>
      <c r="E107" t="e">
        <f>VLOOKUP(D107,'债券名单-中文'!#REF!,2,FALSE)</f>
        <v>#REF!</v>
      </c>
      <c r="F107" t="str">
        <f>VLOOKUP(D107,'combined sheet'!$B$2:$C$194,2,FALSE)</f>
        <v>22天成租赁GN002</v>
      </c>
      <c r="G107" t="str">
        <f t="shared" si="18"/>
        <v>22</v>
      </c>
      <c r="H107" t="str">
        <f>LEFT(O107,LEN(O107)-18)</f>
        <v>HUANENG TIANCHENG LEASING</v>
      </c>
      <c r="I107" t="str">
        <f t="shared" si="19"/>
        <v>HUANENG TIANCHENG LEASING</v>
      </c>
      <c r="J107" t="str">
        <f t="shared" si="22"/>
        <v>GN002</v>
      </c>
      <c r="K107" t="str">
        <f>VLOOKUP(D107,'special label'!$D$2:$H$127,5,)</f>
        <v>(Carbon Neutral Bond)</v>
      </c>
      <c r="L107" s="31" t="str">
        <f t="shared" si="20"/>
        <v>22 HUANENG TIANCHENG LEASING GN002 (Carbon Neutral Bond)</v>
      </c>
      <c r="M107" t="e">
        <f>INDEX('债券名单-中文'!$B:$I,MATCH(EN_work!D107,'债券名单-中文'!B:B,0),7)</f>
        <v>#N/A</v>
      </c>
      <c r="N107" s="1" t="s">
        <v>34</v>
      </c>
      <c r="O107" t="s">
        <v>285</v>
      </c>
      <c r="P107" t="s">
        <v>24</v>
      </c>
      <c r="Q107" t="s">
        <v>280</v>
      </c>
      <c r="R107">
        <v>2022</v>
      </c>
      <c r="S107" s="34">
        <v>44862</v>
      </c>
      <c r="T107" s="35">
        <v>10</v>
      </c>
      <c r="U107" t="e">
        <f>INDEX('债券名单-中文'!$B:$I,MATCH(EN_work!$D107,'债券名单-中文'!$B:$B,0),8)</f>
        <v>#N/A</v>
      </c>
      <c r="V107" t="e">
        <f>INDEX('债券名单-中文'!$B:$I,MATCH(EN_work!$D107,'债券名单-中文'!$B:$B,0),9)</f>
        <v>#N/A</v>
      </c>
      <c r="W107" t="s">
        <v>26</v>
      </c>
      <c r="X107" t="s">
        <v>45</v>
      </c>
    </row>
    <row r="108" spans="1:24" ht="14.5" x14ac:dyDescent="0.4">
      <c r="A108">
        <v>107</v>
      </c>
      <c r="B108" t="s">
        <v>286</v>
      </c>
      <c r="C108" t="str">
        <f t="shared" si="17"/>
        <v>102103332</v>
      </c>
      <c r="D108" s="23">
        <v>102103332</v>
      </c>
      <c r="E108" t="e">
        <f>VLOOKUP(D108,'债券名单-中文'!#REF!,2,FALSE)</f>
        <v>#REF!</v>
      </c>
      <c r="F108" t="str">
        <f>VLOOKUP(D108,'combined sheet'!$B$2:$C$194,2,FALSE)</f>
        <v>21华能江苏MTN001</v>
      </c>
      <c r="G108" t="str">
        <f t="shared" si="18"/>
        <v>21</v>
      </c>
      <c r="H108" t="str">
        <f>LEFT(O108,LEN(O108)-14)</f>
        <v>HUANENG POWER</v>
      </c>
      <c r="I108" t="str">
        <f t="shared" si="19"/>
        <v>HUANENG POWER</v>
      </c>
      <c r="J108" t="str">
        <f t="shared" ref="J108:J109" si="29">RIGHT(F108,6)</f>
        <v>MTN001</v>
      </c>
      <c r="K108" t="str">
        <f>VLOOKUP(D108,'special label'!$D$2:$H$127,5,)</f>
        <v>(Carbon Neutral Bond)</v>
      </c>
      <c r="L108" s="31" t="str">
        <f t="shared" si="20"/>
        <v>21 HUANENG POWER MTN001 (Carbon Neutral Bond)</v>
      </c>
      <c r="M108" t="e">
        <f>INDEX('债券名单-中文'!$B:$I,MATCH(EN_work!D108,'债券名单-中文'!B:B,0),7)</f>
        <v>#N/A</v>
      </c>
      <c r="N108" s="1" t="s">
        <v>34</v>
      </c>
      <c r="O108" t="s">
        <v>287</v>
      </c>
      <c r="P108" t="s">
        <v>24</v>
      </c>
      <c r="Q108" t="s">
        <v>288</v>
      </c>
      <c r="R108">
        <v>2021</v>
      </c>
      <c r="S108" s="34">
        <v>44557</v>
      </c>
      <c r="T108" s="35">
        <v>3</v>
      </c>
      <c r="U108" t="e">
        <f>INDEX('债券名单-中文'!$B:$I,MATCH(EN_work!$D108,'债券名单-中文'!$B:$B,0),8)</f>
        <v>#N/A</v>
      </c>
      <c r="V108" t="e">
        <f>INDEX('债券名单-中文'!$B:$I,MATCH(EN_work!$D108,'债券名单-中文'!$B:$B,0),9)</f>
        <v>#N/A</v>
      </c>
      <c r="W108" t="s">
        <v>26</v>
      </c>
      <c r="X108" s="36" t="s">
        <v>32</v>
      </c>
    </row>
    <row r="109" spans="1:24" ht="14.5" x14ac:dyDescent="0.4">
      <c r="A109">
        <v>108</v>
      </c>
      <c r="B109" t="s">
        <v>289</v>
      </c>
      <c r="C109" t="str">
        <f t="shared" si="17"/>
        <v>102280953</v>
      </c>
      <c r="D109" s="23">
        <v>102280953</v>
      </c>
      <c r="E109" t="e">
        <f>VLOOKUP(D109,'债券名单-中文'!#REF!,2,FALSE)</f>
        <v>#REF!</v>
      </c>
      <c r="F109" t="str">
        <f>VLOOKUP(D109,'combined sheet'!$B$2:$C$194,2,FALSE)</f>
        <v>22华能江苏MTN001</v>
      </c>
      <c r="G109" t="str">
        <f t="shared" si="18"/>
        <v>22</v>
      </c>
      <c r="H109" t="str">
        <f>LEFT(O109,LEN(O109)-14)</f>
        <v>HUANENG POWER</v>
      </c>
      <c r="I109" t="str">
        <f t="shared" si="19"/>
        <v>HUANENG POWER</v>
      </c>
      <c r="J109" t="str">
        <f t="shared" si="29"/>
        <v>MTN001</v>
      </c>
      <c r="K109" t="str">
        <f>VLOOKUP(D109,'special label'!$D$2:$H$127,5,)</f>
        <v>(Carbon Neutral Bond)</v>
      </c>
      <c r="L109" s="31" t="str">
        <f t="shared" si="20"/>
        <v>22 HUANENG POWER MTN001 (Carbon Neutral Bond)</v>
      </c>
      <c r="M109" t="e">
        <f>INDEX('债券名单-中文'!$B:$I,MATCH(EN_work!D109,'债券名单-中文'!B:B,0),7)</f>
        <v>#N/A</v>
      </c>
      <c r="N109" s="1" t="s">
        <v>34</v>
      </c>
      <c r="O109" t="s">
        <v>290</v>
      </c>
      <c r="P109" t="s">
        <v>24</v>
      </c>
      <c r="Q109" t="s">
        <v>288</v>
      </c>
      <c r="R109">
        <v>2022</v>
      </c>
      <c r="S109" s="34">
        <v>44677</v>
      </c>
      <c r="T109" s="35">
        <v>5</v>
      </c>
      <c r="U109" t="e">
        <f>INDEX('债券名单-中文'!$B:$I,MATCH(EN_work!$D109,'债券名单-中文'!$B:$B,0),8)</f>
        <v>#N/A</v>
      </c>
      <c r="V109" t="e">
        <f>INDEX('债券名单-中文'!$B:$I,MATCH(EN_work!$D109,'债券名单-中文'!$B:$B,0),9)</f>
        <v>#N/A</v>
      </c>
      <c r="W109" t="s">
        <v>26</v>
      </c>
      <c r="X109" s="36" t="s">
        <v>32</v>
      </c>
    </row>
    <row r="110" spans="1:24" x14ac:dyDescent="0.25">
      <c r="A110">
        <v>109</v>
      </c>
      <c r="B110" t="s">
        <v>291</v>
      </c>
      <c r="C110" t="str">
        <f t="shared" si="17"/>
        <v>132280064</v>
      </c>
      <c r="D110" s="23">
        <v>132280064</v>
      </c>
      <c r="E110" t="e">
        <f>VLOOKUP(D110,'债券名单-中文'!#REF!,2,FALSE)</f>
        <v>#REF!</v>
      </c>
      <c r="F110" t="str">
        <f>VLOOKUP(D110,'combined sheet'!$B$2:$C$194,2,FALSE)</f>
        <v>22华能水电GN001</v>
      </c>
      <c r="G110" t="str">
        <f t="shared" si="18"/>
        <v>22</v>
      </c>
      <c r="H110" t="str">
        <f t="shared" ref="H110:H112" si="30">LEFT(O110,LEN(O110)-14)</f>
        <v>HHP</v>
      </c>
      <c r="I110" t="str">
        <f t="shared" si="19"/>
        <v>HHP</v>
      </c>
      <c r="J110" t="str">
        <f t="shared" si="22"/>
        <v>GN001</v>
      </c>
      <c r="K110" t="str">
        <f>VLOOKUP(D110,'special label'!$D$2:$H$127,5,)</f>
        <v>(Sustainability-linked Bond)</v>
      </c>
      <c r="L110" s="31" t="str">
        <f t="shared" si="20"/>
        <v>22 HHP GN001 (Sustainability-linked Bond)</v>
      </c>
      <c r="M110" t="e">
        <f>INDEX('债券名单-中文'!$B:$I,MATCH(EN_work!D110,'债券名单-中文'!B:B,0),7)</f>
        <v>#N/A</v>
      </c>
      <c r="N110" s="1" t="s">
        <v>47</v>
      </c>
      <c r="O110" t="s">
        <v>292</v>
      </c>
      <c r="P110" t="s">
        <v>24</v>
      </c>
      <c r="Q110" t="s">
        <v>293</v>
      </c>
      <c r="R110">
        <v>2022</v>
      </c>
      <c r="S110" s="34">
        <v>44748</v>
      </c>
      <c r="T110" s="35">
        <v>20</v>
      </c>
      <c r="U110" t="e">
        <f>INDEX('债券名单-中文'!$B:$I,MATCH(EN_work!$D110,'债券名单-中文'!$B:$B,0),8)</f>
        <v>#N/A</v>
      </c>
      <c r="V110" t="e">
        <f>INDEX('债券名单-中文'!$B:$I,MATCH(EN_work!$D110,'债券名单-中文'!$B:$B,0),9)</f>
        <v>#N/A</v>
      </c>
      <c r="W110" t="s">
        <v>26</v>
      </c>
      <c r="X110" t="s">
        <v>45</v>
      </c>
    </row>
    <row r="111" spans="1:24" x14ac:dyDescent="0.25">
      <c r="A111">
        <v>110</v>
      </c>
      <c r="B111" t="s">
        <v>294</v>
      </c>
      <c r="C111" t="str">
        <f t="shared" si="17"/>
        <v>132280073</v>
      </c>
      <c r="D111" s="23">
        <v>132280073</v>
      </c>
      <c r="E111" t="e">
        <f>VLOOKUP(D111,'债券名单-中文'!#REF!,2,FALSE)</f>
        <v>#REF!</v>
      </c>
      <c r="F111" t="str">
        <f>VLOOKUP(D111,'combined sheet'!$B$2:$C$194,2,FALSE)</f>
        <v>22华能水电GN012</v>
      </c>
      <c r="G111" t="str">
        <f t="shared" si="18"/>
        <v>22</v>
      </c>
      <c r="H111" t="str">
        <f t="shared" si="30"/>
        <v>HHP</v>
      </c>
      <c r="I111" t="str">
        <f t="shared" si="19"/>
        <v>HHP</v>
      </c>
      <c r="J111" t="str">
        <f t="shared" si="22"/>
        <v>GN012</v>
      </c>
      <c r="K111" t="str">
        <f>VLOOKUP(D111,'special label'!$D$2:$H$127,5,)</f>
        <v>(Sustainability-linked Bond)</v>
      </c>
      <c r="L111" s="31" t="str">
        <f t="shared" si="20"/>
        <v>22 HHP GN012 (Sustainability-linked Bond)</v>
      </c>
      <c r="M111" t="e">
        <f>INDEX('债券名单-中文'!$B:$I,MATCH(EN_work!D111,'债券名单-中文'!B:B,0),7)</f>
        <v>#N/A</v>
      </c>
      <c r="N111" s="1" t="s">
        <v>47</v>
      </c>
      <c r="O111" t="s">
        <v>295</v>
      </c>
      <c r="P111" t="s">
        <v>24</v>
      </c>
      <c r="Q111" t="s">
        <v>293</v>
      </c>
      <c r="R111">
        <v>2022</v>
      </c>
      <c r="S111" s="34">
        <v>44782</v>
      </c>
      <c r="T111" s="35">
        <v>20</v>
      </c>
      <c r="U111" t="e">
        <f>INDEX('债券名单-中文'!$B:$I,MATCH(EN_work!$D111,'债券名单-中文'!$B:$B,0),8)</f>
        <v>#N/A</v>
      </c>
      <c r="V111" t="e">
        <f>INDEX('债券名单-中文'!$B:$I,MATCH(EN_work!$D111,'债券名单-中文'!$B:$B,0),9)</f>
        <v>#N/A</v>
      </c>
      <c r="W111" t="s">
        <v>26</v>
      </c>
      <c r="X111" t="s">
        <v>45</v>
      </c>
    </row>
    <row r="112" spans="1:24" x14ac:dyDescent="0.25">
      <c r="A112">
        <v>111</v>
      </c>
      <c r="B112" t="s">
        <v>296</v>
      </c>
      <c r="C112" t="str">
        <f t="shared" si="17"/>
        <v>132380001</v>
      </c>
      <c r="D112" s="23">
        <v>132380001</v>
      </c>
      <c r="E112" t="e">
        <f>VLOOKUP(D112,'债券名单-中文'!#REF!,2,FALSE)</f>
        <v>#REF!</v>
      </c>
      <c r="F112" t="str">
        <f>VLOOKUP(D112,'combined sheet'!$B$2:$C$194,2,FALSE)</f>
        <v>23华能水电GN001</v>
      </c>
      <c r="G112" t="str">
        <f t="shared" si="18"/>
        <v>23</v>
      </c>
      <c r="H112" t="str">
        <f t="shared" si="30"/>
        <v>HHP</v>
      </c>
      <c r="I112" t="str">
        <f t="shared" si="19"/>
        <v>HHP</v>
      </c>
      <c r="J112" t="str">
        <f t="shared" si="22"/>
        <v>GN001</v>
      </c>
      <c r="L112" s="31" t="str">
        <f t="shared" si="20"/>
        <v xml:space="preserve">23 HHP GN001 </v>
      </c>
      <c r="M112" t="e">
        <f>INDEX('债券名单-中文'!$B:$I,MATCH(EN_work!D112,'债券名单-中文'!B:B,0),7)</f>
        <v>#N/A</v>
      </c>
      <c r="N112" s="1" t="s">
        <v>47</v>
      </c>
      <c r="O112" t="s">
        <v>297</v>
      </c>
      <c r="P112" t="s">
        <v>24</v>
      </c>
      <c r="Q112" t="s">
        <v>293</v>
      </c>
      <c r="R112">
        <v>2023</v>
      </c>
      <c r="S112" s="34">
        <v>44932</v>
      </c>
      <c r="T112" s="35">
        <v>11</v>
      </c>
      <c r="U112" t="e">
        <f>INDEX('债券名单-中文'!$B:$I,MATCH(EN_work!$D112,'债券名单-中文'!$B:$B,0),8)</f>
        <v>#N/A</v>
      </c>
      <c r="V112" t="e">
        <f>INDEX('债券名单-中文'!$B:$I,MATCH(EN_work!$D112,'债券名单-中文'!$B:$B,0),9)</f>
        <v>#N/A</v>
      </c>
      <c r="W112" t="s">
        <v>26</v>
      </c>
      <c r="X112" t="s">
        <v>45</v>
      </c>
    </row>
    <row r="113" spans="1:24" x14ac:dyDescent="0.25">
      <c r="A113">
        <v>112</v>
      </c>
      <c r="B113" t="s">
        <v>298</v>
      </c>
      <c r="C113" t="str">
        <f t="shared" si="17"/>
        <v>132380002</v>
      </c>
      <c r="D113" s="23">
        <v>132380002</v>
      </c>
      <c r="E113" t="e">
        <f>VLOOKUP(D113,'债券名单-中文'!#REF!,2,FALSE)</f>
        <v>#REF!</v>
      </c>
      <c r="F113" t="str">
        <f>VLOOKUP(D113,'combined sheet'!$B$2:$C$194,2,FALSE)</f>
        <v>23华能水电GN002</v>
      </c>
      <c r="G113" t="str">
        <f t="shared" si="18"/>
        <v>23</v>
      </c>
      <c r="H113" t="str">
        <f>LEFT(O113,LEN(O113)-18)</f>
        <v>HHP</v>
      </c>
      <c r="I113" t="str">
        <f t="shared" si="19"/>
        <v>HHP</v>
      </c>
      <c r="J113" t="str">
        <f t="shared" si="22"/>
        <v>GN002</v>
      </c>
      <c r="L113" s="31" t="str">
        <f t="shared" si="20"/>
        <v xml:space="preserve">23 HHP GN002 </v>
      </c>
      <c r="M113" t="e">
        <f>INDEX('债券名单-中文'!$B:$I,MATCH(EN_work!D113,'债券名单-中文'!B:B,0),7)</f>
        <v>#N/A</v>
      </c>
      <c r="N113" s="1" t="s">
        <v>47</v>
      </c>
      <c r="O113" t="s">
        <v>299</v>
      </c>
      <c r="P113" t="s">
        <v>24</v>
      </c>
      <c r="Q113" t="s">
        <v>293</v>
      </c>
      <c r="R113">
        <v>2023</v>
      </c>
      <c r="S113" s="34">
        <v>44937</v>
      </c>
      <c r="T113" s="35">
        <v>10</v>
      </c>
      <c r="U113" t="e">
        <f>INDEX('债券名单-中文'!$B:$I,MATCH(EN_work!$D113,'债券名单-中文'!$B:$B,0),8)</f>
        <v>#N/A</v>
      </c>
      <c r="V113" t="e">
        <f>INDEX('债券名单-中文'!$B:$I,MATCH(EN_work!$D113,'债券名单-中文'!$B:$B,0),9)</f>
        <v>#N/A</v>
      </c>
      <c r="W113" t="s">
        <v>26</v>
      </c>
      <c r="X113" t="s">
        <v>45</v>
      </c>
    </row>
    <row r="114" spans="1:24" x14ac:dyDescent="0.25">
      <c r="A114">
        <v>113</v>
      </c>
      <c r="B114" t="s">
        <v>300</v>
      </c>
      <c r="C114" t="str">
        <f t="shared" si="17"/>
        <v>132380004</v>
      </c>
      <c r="D114" s="23">
        <v>132380004</v>
      </c>
      <c r="E114" t="e">
        <f>VLOOKUP(D114,'债券名单-中文'!#REF!,2,FALSE)</f>
        <v>#REF!</v>
      </c>
      <c r="F114" t="str">
        <f>VLOOKUP(D114,'combined sheet'!$B$2:$C$194,2,FALSE)</f>
        <v>23华能水电GN003</v>
      </c>
      <c r="G114" t="str">
        <f t="shared" si="18"/>
        <v>23</v>
      </c>
      <c r="H114" t="str">
        <f>LEFT(O114,LEN(O114)-18)</f>
        <v>HHP</v>
      </c>
      <c r="I114" t="str">
        <f t="shared" si="19"/>
        <v>HHP</v>
      </c>
      <c r="J114" t="str">
        <f t="shared" si="22"/>
        <v>GN003</v>
      </c>
      <c r="L114" s="31" t="str">
        <f t="shared" si="20"/>
        <v xml:space="preserve">23 HHP GN003 </v>
      </c>
      <c r="M114" t="e">
        <f>INDEX('债券名单-中文'!$B:$I,MATCH(EN_work!D114,'债券名单-中文'!B:B,0),7)</f>
        <v>#N/A</v>
      </c>
      <c r="N114" s="1" t="s">
        <v>47</v>
      </c>
      <c r="O114" t="s">
        <v>301</v>
      </c>
      <c r="P114" t="s">
        <v>24</v>
      </c>
      <c r="Q114" t="s">
        <v>293</v>
      </c>
      <c r="R114">
        <v>2023</v>
      </c>
      <c r="S114" s="34">
        <v>44942</v>
      </c>
      <c r="T114" s="35">
        <v>8</v>
      </c>
      <c r="U114" t="e">
        <f>INDEX('债券名单-中文'!$B:$I,MATCH(EN_work!$D114,'债券名单-中文'!$B:$B,0),8)</f>
        <v>#N/A</v>
      </c>
      <c r="V114" t="e">
        <f>INDEX('债券名单-中文'!$B:$I,MATCH(EN_work!$D114,'债券名单-中文'!$B:$B,0),9)</f>
        <v>#N/A</v>
      </c>
      <c r="W114" t="s">
        <v>26</v>
      </c>
      <c r="X114" t="s">
        <v>45</v>
      </c>
    </row>
    <row r="115" spans="1:24" x14ac:dyDescent="0.25">
      <c r="A115">
        <v>114</v>
      </c>
      <c r="B115" t="s">
        <v>302</v>
      </c>
      <c r="C115" t="str">
        <f t="shared" si="17"/>
        <v>132380007</v>
      </c>
      <c r="D115" s="23">
        <v>132380007</v>
      </c>
      <c r="E115" t="e">
        <f>VLOOKUP(D115,'债券名单-中文'!#REF!,2,FALSE)</f>
        <v>#REF!</v>
      </c>
      <c r="F115" t="str">
        <f>VLOOKUP(D115,'combined sheet'!$B$2:$C$194,2,FALSE)</f>
        <v>23华能水电GN004</v>
      </c>
      <c r="G115" t="str">
        <f t="shared" si="18"/>
        <v>23</v>
      </c>
      <c r="H115" t="str">
        <f t="shared" ref="H115" si="31">LEFT(O115,LEN(O115)-14)</f>
        <v>HHP</v>
      </c>
      <c r="I115" t="str">
        <f t="shared" si="19"/>
        <v>HHP</v>
      </c>
      <c r="J115" t="str">
        <f t="shared" si="22"/>
        <v>GN004</v>
      </c>
      <c r="L115" s="31" t="str">
        <f t="shared" si="20"/>
        <v xml:space="preserve">23 HHP GN004 </v>
      </c>
      <c r="M115" t="e">
        <f>INDEX('债券名单-中文'!$B:$I,MATCH(EN_work!D115,'债券名单-中文'!B:B,0),7)</f>
        <v>#N/A</v>
      </c>
      <c r="N115" s="1" t="s">
        <v>47</v>
      </c>
      <c r="O115" t="s">
        <v>303</v>
      </c>
      <c r="P115" t="s">
        <v>24</v>
      </c>
      <c r="Q115" t="s">
        <v>293</v>
      </c>
      <c r="R115">
        <v>2023</v>
      </c>
      <c r="S115" s="34">
        <v>44977</v>
      </c>
      <c r="T115" s="35">
        <v>4</v>
      </c>
      <c r="U115" t="e">
        <f>INDEX('债券名单-中文'!$B:$I,MATCH(EN_work!$D115,'债券名单-中文'!$B:$B,0),8)</f>
        <v>#N/A</v>
      </c>
      <c r="V115" t="e">
        <f>INDEX('债券名单-中文'!$B:$I,MATCH(EN_work!$D115,'债券名单-中文'!$B:$B,0),9)</f>
        <v>#N/A</v>
      </c>
      <c r="W115" t="s">
        <v>26</v>
      </c>
      <c r="X115" t="s">
        <v>45</v>
      </c>
    </row>
    <row r="116" spans="1:24" x14ac:dyDescent="0.25">
      <c r="A116">
        <v>115</v>
      </c>
      <c r="B116" t="s">
        <v>304</v>
      </c>
      <c r="C116" t="str">
        <f t="shared" si="17"/>
        <v>132380010</v>
      </c>
      <c r="D116" s="23">
        <v>132380010</v>
      </c>
      <c r="E116" t="e">
        <f>VLOOKUP(D116,'债券名单-中文'!#REF!,2,FALSE)</f>
        <v>#REF!</v>
      </c>
      <c r="F116" t="str">
        <f>VLOOKUP(D116,'combined sheet'!$B$2:$C$194,2,FALSE)</f>
        <v>23华能水电GN005</v>
      </c>
      <c r="G116" t="str">
        <f t="shared" si="18"/>
        <v>23</v>
      </c>
      <c r="H116" t="str">
        <f>LEFT(O116,LEN(O116)-18)</f>
        <v>HHP</v>
      </c>
      <c r="I116" t="str">
        <f t="shared" si="19"/>
        <v>HHP</v>
      </c>
      <c r="J116" t="str">
        <f t="shared" si="22"/>
        <v>GN005</v>
      </c>
      <c r="L116" s="31" t="str">
        <f t="shared" si="20"/>
        <v xml:space="preserve">23 HHP GN005 </v>
      </c>
      <c r="M116" t="e">
        <f>INDEX('债券名单-中文'!$B:$I,MATCH(EN_work!D116,'债券名单-中文'!B:B,0),7)</f>
        <v>#N/A</v>
      </c>
      <c r="N116" s="1" t="s">
        <v>47</v>
      </c>
      <c r="O116" t="s">
        <v>305</v>
      </c>
      <c r="P116" t="s">
        <v>24</v>
      </c>
      <c r="Q116" t="s">
        <v>293</v>
      </c>
      <c r="R116">
        <v>2023</v>
      </c>
      <c r="S116" s="34">
        <v>44985</v>
      </c>
      <c r="T116" s="35">
        <v>4</v>
      </c>
      <c r="U116" t="e">
        <f>INDEX('债券名单-中文'!$B:$I,MATCH(EN_work!$D116,'债券名单-中文'!$B:$B,0),8)</f>
        <v>#N/A</v>
      </c>
      <c r="V116" t="e">
        <f>INDEX('债券名单-中文'!$B:$I,MATCH(EN_work!$D116,'债券名单-中文'!$B:$B,0),9)</f>
        <v>#N/A</v>
      </c>
      <c r="W116" t="s">
        <v>26</v>
      </c>
      <c r="X116" t="s">
        <v>45</v>
      </c>
    </row>
    <row r="117" spans="1:24" x14ac:dyDescent="0.25">
      <c r="A117">
        <v>116</v>
      </c>
      <c r="B117" t="s">
        <v>306</v>
      </c>
      <c r="C117" t="str">
        <f t="shared" si="17"/>
        <v>132100066</v>
      </c>
      <c r="D117" s="23">
        <v>132100066</v>
      </c>
      <c r="E117" t="e">
        <f>VLOOKUP(D117,'债券名单-中文'!#REF!,2,FALSE)</f>
        <v>#REF!</v>
      </c>
      <c r="F117" t="str">
        <f>VLOOKUP(D117,'combined sheet'!$B$2:$C$194,2,FALSE)</f>
        <v>21福新能源GN003</v>
      </c>
      <c r="G117" t="str">
        <f t="shared" si="18"/>
        <v>21</v>
      </c>
      <c r="H117" t="str">
        <f t="shared" ref="H117:H123" si="32">LEFT(O117,LEN(O117)-16)</f>
        <v>HUADIAN FUXIN ENERGY CORPORATION LIMITED</v>
      </c>
      <c r="I117" t="str">
        <f t="shared" si="19"/>
        <v>HUADIAN FUXIN ENERGY CORPORATION LIMITED</v>
      </c>
      <c r="J117" t="str">
        <f t="shared" si="22"/>
        <v>GN003</v>
      </c>
      <c r="K117" t="str">
        <f>VLOOKUP(D117,'special label'!$D$2:$H$127,5,)</f>
        <v>(Blue Bond)</v>
      </c>
      <c r="L117" s="31" t="str">
        <f t="shared" si="20"/>
        <v>21 HUADIAN FUXIN ENERGY CORPORATION LIMITED GN003 (Blue Bond)</v>
      </c>
      <c r="M117" t="e">
        <f>INDEX('债券名单-中文'!$B:$I,MATCH(EN_work!D117,'债券名单-中文'!B:B,0),7)</f>
        <v>#N/A</v>
      </c>
      <c r="N117" s="1" t="s">
        <v>34</v>
      </c>
      <c r="O117" t="s">
        <v>307</v>
      </c>
      <c r="P117" t="s">
        <v>24</v>
      </c>
      <c r="Q117" t="s">
        <v>308</v>
      </c>
      <c r="R117">
        <v>2021</v>
      </c>
      <c r="S117" s="34">
        <v>44372</v>
      </c>
      <c r="T117" s="35">
        <v>10</v>
      </c>
      <c r="U117" t="e">
        <f>INDEX('债券名单-中文'!$B:$I,MATCH(EN_work!$D117,'债券名单-中文'!$B:$B,0),8)</f>
        <v>#N/A</v>
      </c>
      <c r="V117" t="e">
        <f>INDEX('债券名单-中文'!$B:$I,MATCH(EN_work!$D117,'债券名单-中文'!$B:$B,0),9)</f>
        <v>#N/A</v>
      </c>
      <c r="W117" t="s">
        <v>26</v>
      </c>
      <c r="X117" t="s">
        <v>27</v>
      </c>
    </row>
    <row r="118" spans="1:24" x14ac:dyDescent="0.25">
      <c r="A118">
        <v>117</v>
      </c>
      <c r="B118" t="s">
        <v>309</v>
      </c>
      <c r="C118" t="str">
        <f t="shared" si="17"/>
        <v>132100116</v>
      </c>
      <c r="D118" s="23">
        <v>132100116</v>
      </c>
      <c r="E118" t="e">
        <f>VLOOKUP(D118,'债券名单-中文'!#REF!,2,FALSE)</f>
        <v>#REF!</v>
      </c>
      <c r="F118" t="str">
        <f>VLOOKUP(D118,'combined sheet'!$B$2:$C$194,2,FALSE)</f>
        <v>21福瑞能源GN001</v>
      </c>
      <c r="G118" t="str">
        <f t="shared" si="18"/>
        <v>21</v>
      </c>
      <c r="H118" t="str">
        <f t="shared" si="32"/>
        <v>FUJIAN HUADIAN FURUI ENERGY DEVELOPMENT</v>
      </c>
      <c r="I118" t="str">
        <f t="shared" si="19"/>
        <v>FUJIAN HUADIAN FURUI ENERGY DEVELOPMENT</v>
      </c>
      <c r="J118" t="str">
        <f t="shared" si="22"/>
        <v>GN001</v>
      </c>
      <c r="K118" t="str">
        <f>VLOOKUP(D118,'special label'!$D$2:$H$127,5,)</f>
        <v>(Revolutionary Old Area Theme Bond)</v>
      </c>
      <c r="L118" s="31" t="str">
        <f t="shared" si="20"/>
        <v>21 FUJIAN HUADIAN FURUI ENERGY DEVELOPMENT GN001 (Revolutionary Old Area Theme Bond)</v>
      </c>
      <c r="M118" t="e">
        <f>INDEX('债券名单-中文'!$B:$I,MATCH(EN_work!D118,'债券名单-中文'!B:B,0),7)</f>
        <v>#N/A</v>
      </c>
      <c r="N118" s="1" t="s">
        <v>34</v>
      </c>
      <c r="O118" t="s">
        <v>310</v>
      </c>
      <c r="P118" t="s">
        <v>24</v>
      </c>
      <c r="Q118" t="s">
        <v>308</v>
      </c>
      <c r="R118">
        <v>2021</v>
      </c>
      <c r="S118" s="34">
        <v>44463</v>
      </c>
      <c r="T118" s="35">
        <v>10</v>
      </c>
      <c r="U118" t="e">
        <f>INDEX('债券名单-中文'!$B:$I,MATCH(EN_work!$D118,'债券名单-中文'!$B:$B,0),8)</f>
        <v>#N/A</v>
      </c>
      <c r="V118" t="e">
        <f>INDEX('债券名单-中文'!$B:$I,MATCH(EN_work!$D118,'债券名单-中文'!$B:$B,0),9)</f>
        <v>#N/A</v>
      </c>
      <c r="W118" t="s">
        <v>26</v>
      </c>
      <c r="X118" t="s">
        <v>32</v>
      </c>
    </row>
    <row r="119" spans="1:24" x14ac:dyDescent="0.25">
      <c r="A119">
        <v>118</v>
      </c>
      <c r="B119" t="s">
        <v>311</v>
      </c>
      <c r="C119" t="str">
        <f t="shared" si="17"/>
        <v>132100118</v>
      </c>
      <c r="D119" s="23">
        <v>132100118</v>
      </c>
      <c r="E119" t="e">
        <f>VLOOKUP(D119,'债券名单-中文'!#REF!,2,FALSE)</f>
        <v>#REF!</v>
      </c>
      <c r="F119" t="str">
        <f>VLOOKUP(D119,'combined sheet'!$B$2:$C$194,2,FALSE)</f>
        <v>21福瑞能源GN002</v>
      </c>
      <c r="G119" t="str">
        <f t="shared" si="18"/>
        <v>21</v>
      </c>
      <c r="H119" t="str">
        <f t="shared" si="32"/>
        <v>FUJIAN HUADIAN FURUI ENERGY DEVELOPMENT</v>
      </c>
      <c r="I119" t="str">
        <f t="shared" si="19"/>
        <v>FUJIAN HUADIAN FURUI ENERGY DEVELOPMENT</v>
      </c>
      <c r="J119" t="str">
        <f t="shared" si="22"/>
        <v>GN002</v>
      </c>
      <c r="K119" t="str">
        <f>VLOOKUP(D119,'special label'!$D$2:$H$127,5,)</f>
        <v>(Revolutionary Old Area Theme Bond)</v>
      </c>
      <c r="L119" s="31" t="str">
        <f t="shared" si="20"/>
        <v>21 FUJIAN HUADIAN FURUI ENERGY DEVELOPMENT GN002 (Revolutionary Old Area Theme Bond)</v>
      </c>
      <c r="M119" t="e">
        <f>INDEX('债券名单-中文'!$B:$I,MATCH(EN_work!D119,'债券名单-中文'!B:B,0),7)</f>
        <v>#N/A</v>
      </c>
      <c r="N119" s="1" t="s">
        <v>34</v>
      </c>
      <c r="O119" t="s">
        <v>312</v>
      </c>
      <c r="P119" t="s">
        <v>24</v>
      </c>
      <c r="Q119" t="s">
        <v>308</v>
      </c>
      <c r="R119">
        <v>2021</v>
      </c>
      <c r="S119" s="34">
        <v>44467</v>
      </c>
      <c r="T119" s="35">
        <v>10</v>
      </c>
      <c r="U119" t="e">
        <f>INDEX('债券名单-中文'!$B:$I,MATCH(EN_work!$D119,'债券名单-中文'!$B:$B,0),8)</f>
        <v>#N/A</v>
      </c>
      <c r="V119" t="e">
        <f>INDEX('债券名单-中文'!$B:$I,MATCH(EN_work!$D119,'债券名单-中文'!$B:$B,0),9)</f>
        <v>#N/A</v>
      </c>
      <c r="W119" t="s">
        <v>26</v>
      </c>
      <c r="X119" t="s">
        <v>32</v>
      </c>
    </row>
    <row r="120" spans="1:24" x14ac:dyDescent="0.25">
      <c r="A120">
        <v>119</v>
      </c>
      <c r="B120" t="s">
        <v>313</v>
      </c>
      <c r="C120" t="str">
        <f t="shared" si="17"/>
        <v>132100120</v>
      </c>
      <c r="D120" s="23">
        <v>132100120</v>
      </c>
      <c r="E120" t="e">
        <f>VLOOKUP(D120,'债券名单-中文'!#REF!,2,FALSE)</f>
        <v>#REF!</v>
      </c>
      <c r="F120" t="str">
        <f>VLOOKUP(D120,'combined sheet'!$B$2:$C$194,2,FALSE)</f>
        <v>21福瑞能源GN003</v>
      </c>
      <c r="G120" t="str">
        <f t="shared" si="18"/>
        <v>21</v>
      </c>
      <c r="H120" t="str">
        <f t="shared" si="32"/>
        <v>FUJIAN HUADIAN FURUI ENERGY DEVELOPMENT</v>
      </c>
      <c r="I120" t="str">
        <f t="shared" si="19"/>
        <v>FUJIAN HUADIAN FURUI ENERGY DEVELOPMENT</v>
      </c>
      <c r="J120" t="str">
        <f t="shared" si="22"/>
        <v>GN003</v>
      </c>
      <c r="K120" t="str">
        <f>VLOOKUP(D120,'special label'!$D$2:$H$127,5,)</f>
        <v>(Revolutionary Old Area Theme Bond)</v>
      </c>
      <c r="L120" s="31" t="str">
        <f t="shared" si="20"/>
        <v>21 FUJIAN HUADIAN FURUI ENERGY DEVELOPMENT GN003 (Revolutionary Old Area Theme Bond)</v>
      </c>
      <c r="M120" t="e">
        <f>INDEX('债券名单-中文'!$B:$I,MATCH(EN_work!D120,'债券名单-中文'!B:B,0),7)</f>
        <v>#N/A</v>
      </c>
      <c r="N120" s="1" t="s">
        <v>34</v>
      </c>
      <c r="O120" t="s">
        <v>314</v>
      </c>
      <c r="P120" t="s">
        <v>24</v>
      </c>
      <c r="Q120" t="s">
        <v>308</v>
      </c>
      <c r="R120">
        <v>2021</v>
      </c>
      <c r="S120" s="34">
        <v>44467</v>
      </c>
      <c r="T120" s="35">
        <v>10</v>
      </c>
      <c r="U120" t="e">
        <f>INDEX('债券名单-中文'!$B:$I,MATCH(EN_work!$D120,'债券名单-中文'!$B:$B,0),8)</f>
        <v>#N/A</v>
      </c>
      <c r="V120" t="e">
        <f>INDEX('债券名单-中文'!$B:$I,MATCH(EN_work!$D120,'债券名单-中文'!$B:$B,0),9)</f>
        <v>#N/A</v>
      </c>
      <c r="W120" t="s">
        <v>26</v>
      </c>
      <c r="X120" t="s">
        <v>32</v>
      </c>
    </row>
    <row r="121" spans="1:24" s="26" customFormat="1" x14ac:dyDescent="0.25">
      <c r="A121">
        <v>120</v>
      </c>
      <c r="B121" t="s">
        <v>315</v>
      </c>
      <c r="C121" t="str">
        <f t="shared" si="17"/>
        <v>132100133</v>
      </c>
      <c r="D121" s="23">
        <v>132100133</v>
      </c>
      <c r="E121" t="e">
        <f>VLOOKUP(D121,'债券名单-中文'!#REF!,2,FALSE)</f>
        <v>#REF!</v>
      </c>
      <c r="F121" t="str">
        <f>VLOOKUP(D121,'combined sheet'!$B$2:$C$194,2,FALSE)</f>
        <v>21福瑞能源GN004</v>
      </c>
      <c r="G121" t="str">
        <f t="shared" si="18"/>
        <v>21</v>
      </c>
      <c r="H121" t="str">
        <f t="shared" si="32"/>
        <v>Furui Energy Gn004 (carbo</v>
      </c>
      <c r="I121" t="str">
        <f t="shared" si="19"/>
        <v>FURUI ENERGY GN004 (CARBO</v>
      </c>
      <c r="J121" t="str">
        <f t="shared" si="22"/>
        <v>GN004</v>
      </c>
      <c r="K121" t="str">
        <f>VLOOKUP(D121,'special label'!$D$2:$H$127,5,)</f>
        <v>(Carbon Neutral Bond)</v>
      </c>
      <c r="L121" s="31" t="str">
        <f t="shared" si="20"/>
        <v>21 FURUI ENERGY GN004 (CARBO GN004 (Carbon Neutral Bond)</v>
      </c>
      <c r="M121" t="e">
        <f>INDEX('债券名单-中文'!$B:$I,MATCH(EN_work!D121,'债券名单-中文'!B:B,0),7)</f>
        <v>#N/A</v>
      </c>
      <c r="N121" s="1" t="s">
        <v>34</v>
      </c>
      <c r="O121" t="s">
        <v>316</v>
      </c>
      <c r="P121" t="s">
        <v>24</v>
      </c>
      <c r="Q121" t="s">
        <v>308</v>
      </c>
      <c r="R121">
        <v>2021</v>
      </c>
      <c r="S121" s="34">
        <v>44503</v>
      </c>
      <c r="T121" s="35">
        <v>10</v>
      </c>
      <c r="U121" t="e">
        <f>INDEX('债券名单-中文'!$B:$I,MATCH(EN_work!$D121,'债券名单-中文'!$B:$B,0),8)</f>
        <v>#N/A</v>
      </c>
      <c r="V121" t="e">
        <f>INDEX('债券名单-中文'!$B:$I,MATCH(EN_work!$D121,'债券名单-中文'!$B:$B,0),9)</f>
        <v>#N/A</v>
      </c>
      <c r="W121" s="26" t="s">
        <v>26</v>
      </c>
      <c r="X121" s="26" t="s">
        <v>32</v>
      </c>
    </row>
    <row r="122" spans="1:24" x14ac:dyDescent="0.25">
      <c r="A122">
        <v>121</v>
      </c>
      <c r="B122" t="s">
        <v>317</v>
      </c>
      <c r="C122" t="str">
        <f t="shared" si="17"/>
        <v>132100012</v>
      </c>
      <c r="D122" s="23">
        <v>132100012</v>
      </c>
      <c r="E122" t="e">
        <f>VLOOKUP(D122,'债券名单-中文'!#REF!,2,FALSE)</f>
        <v>#REF!</v>
      </c>
      <c r="F122" t="str">
        <f>VLOOKUP(D122,'combined sheet'!$B$2:$C$194,2,FALSE)</f>
        <v>21华能GN001</v>
      </c>
      <c r="G122" t="str">
        <f t="shared" si="18"/>
        <v>21</v>
      </c>
      <c r="H122" t="str">
        <f t="shared" si="32"/>
        <v>HPI</v>
      </c>
      <c r="I122" t="str">
        <f t="shared" si="19"/>
        <v>HPI</v>
      </c>
      <c r="J122" t="str">
        <f t="shared" si="22"/>
        <v>GN001</v>
      </c>
      <c r="L122" s="31" t="str">
        <f t="shared" si="20"/>
        <v xml:space="preserve">21 HPI GN001 </v>
      </c>
      <c r="M122" t="e">
        <f>INDEX('债券名单-中文'!$B:$I,MATCH(EN_work!D122,'债券名单-中文'!B:B,0),7)</f>
        <v>#N/A</v>
      </c>
      <c r="N122" s="1" t="s">
        <v>34</v>
      </c>
      <c r="O122" t="s">
        <v>318</v>
      </c>
      <c r="P122" t="s">
        <v>24</v>
      </c>
      <c r="Q122" t="s">
        <v>319</v>
      </c>
      <c r="R122">
        <v>2021</v>
      </c>
      <c r="S122" s="34">
        <v>44236</v>
      </c>
      <c r="T122" s="35">
        <v>10</v>
      </c>
      <c r="U122" t="e">
        <f>INDEX('债券名单-中文'!$B:$I,MATCH(EN_work!$D122,'债券名单-中文'!$B:$B,0),8)</f>
        <v>#N/A</v>
      </c>
      <c r="V122" t="e">
        <f>INDEX('债券名单-中文'!$B:$I,MATCH(EN_work!$D122,'债券名单-中文'!$B:$B,0),9)</f>
        <v>#N/A</v>
      </c>
      <c r="W122" t="s">
        <v>26</v>
      </c>
      <c r="X122" t="s">
        <v>27</v>
      </c>
    </row>
    <row r="123" spans="1:24" x14ac:dyDescent="0.25">
      <c r="A123">
        <v>122</v>
      </c>
      <c r="B123" t="s">
        <v>320</v>
      </c>
      <c r="C123" t="str">
        <f t="shared" si="17"/>
        <v>132100035</v>
      </c>
      <c r="D123" s="23">
        <v>132100035</v>
      </c>
      <c r="E123" t="e">
        <f>VLOOKUP(D123,'债券名单-中文'!#REF!,2,FALSE)</f>
        <v>#REF!</v>
      </c>
      <c r="F123" t="str">
        <f>VLOOKUP(D123,'combined sheet'!$B$2:$C$194,2,FALSE)</f>
        <v>21华能GN002</v>
      </c>
      <c r="G123" t="str">
        <f t="shared" si="18"/>
        <v>21</v>
      </c>
      <c r="H123" t="str">
        <f t="shared" si="32"/>
        <v>HPI</v>
      </c>
      <c r="I123" t="str">
        <f t="shared" si="19"/>
        <v>HPI</v>
      </c>
      <c r="J123" t="str">
        <f t="shared" si="22"/>
        <v>GN002</v>
      </c>
      <c r="K123" t="str">
        <f>VLOOKUP(D123,'special label'!$D$2:$H$127,5,)</f>
        <v>(Carbon Neutral Bond)</v>
      </c>
      <c r="L123" s="31" t="str">
        <f t="shared" si="20"/>
        <v>21 HPI GN002 (Carbon Neutral Bond)</v>
      </c>
      <c r="M123" t="e">
        <f>INDEX('债券名单-中文'!$B:$I,MATCH(EN_work!D123,'债券名单-中文'!B:B,0),7)</f>
        <v>#N/A</v>
      </c>
      <c r="N123" s="1" t="s">
        <v>34</v>
      </c>
      <c r="O123" t="s">
        <v>321</v>
      </c>
      <c r="P123" t="s">
        <v>24</v>
      </c>
      <c r="Q123" t="s">
        <v>319</v>
      </c>
      <c r="R123">
        <v>2021</v>
      </c>
      <c r="S123" s="34">
        <v>44302</v>
      </c>
      <c r="T123" s="35">
        <v>25</v>
      </c>
      <c r="U123" t="e">
        <f>INDEX('债券名单-中文'!$B:$I,MATCH(EN_work!$D123,'债券名单-中文'!$B:$B,0),8)</f>
        <v>#N/A</v>
      </c>
      <c r="V123" t="e">
        <f>INDEX('债券名单-中文'!$B:$I,MATCH(EN_work!$D123,'债券名单-中文'!$B:$B,0),9)</f>
        <v>#N/A</v>
      </c>
      <c r="W123" t="s">
        <v>26</v>
      </c>
      <c r="X123" t="s">
        <v>27</v>
      </c>
    </row>
    <row r="124" spans="1:24" ht="25" x14ac:dyDescent="0.25">
      <c r="A124">
        <v>123</v>
      </c>
      <c r="B124" t="s">
        <v>322</v>
      </c>
      <c r="C124" t="str">
        <f t="shared" si="17"/>
        <v>102280045</v>
      </c>
      <c r="D124" s="23">
        <v>102280045</v>
      </c>
      <c r="E124" t="e">
        <f>VLOOKUP(D124,'债券名单-中文'!#REF!,2,FALSE)</f>
        <v>#REF!</v>
      </c>
      <c r="F124" t="str">
        <f>VLOOKUP(D124,'combined sheet'!$B$2:$C$194,2,FALSE)</f>
        <v>22鄂能源MTN001</v>
      </c>
      <c r="G124" t="str">
        <f t="shared" si="18"/>
        <v>22</v>
      </c>
      <c r="H124" t="str">
        <f t="shared" ref="H124:H125" si="33">LEFT(O124,LEN(O124)-14)</f>
        <v>HEGC</v>
      </c>
      <c r="I124" t="str">
        <f t="shared" si="19"/>
        <v>HEGC</v>
      </c>
      <c r="J124" t="str">
        <f t="shared" ref="J124:J125" si="34">RIGHT(F124,6)</f>
        <v>MTN001</v>
      </c>
      <c r="K124" t="str">
        <f>VLOOKUP(D124,'special label'!$D$2:$H$127,5,)</f>
        <v>(Green)</v>
      </c>
      <c r="L124" s="31" t="str">
        <f t="shared" si="20"/>
        <v>22 HEGC MTN001 (Green)</v>
      </c>
      <c r="M124" t="e">
        <f>INDEX('债券名单-中文'!$B:$I,MATCH(EN_work!D124,'债券名单-中文'!B:B,0),7)</f>
        <v>#N/A</v>
      </c>
      <c r="N124" s="1" t="s">
        <v>29</v>
      </c>
      <c r="O124" t="s">
        <v>323</v>
      </c>
      <c r="P124" t="s">
        <v>24</v>
      </c>
      <c r="Q124" t="s">
        <v>324</v>
      </c>
      <c r="R124">
        <v>2022</v>
      </c>
      <c r="S124" s="34">
        <v>44571</v>
      </c>
      <c r="T124" s="35">
        <v>9</v>
      </c>
      <c r="U124" t="e">
        <f>INDEX('债券名单-中文'!$B:$I,MATCH(EN_work!$D124,'债券名单-中文'!$B:$B,0),8)</f>
        <v>#N/A</v>
      </c>
      <c r="V124" t="e">
        <f>INDEX('债券名单-中文'!$B:$I,MATCH(EN_work!$D124,'债券名单-中文'!$B:$B,0),9)</f>
        <v>#N/A</v>
      </c>
      <c r="W124" t="s">
        <v>26</v>
      </c>
      <c r="X124" t="s">
        <v>32</v>
      </c>
    </row>
    <row r="125" spans="1:24" ht="25" x14ac:dyDescent="0.25">
      <c r="A125">
        <v>124</v>
      </c>
      <c r="B125" t="s">
        <v>325</v>
      </c>
      <c r="C125" t="str">
        <f t="shared" si="17"/>
        <v>102280545</v>
      </c>
      <c r="D125" s="23">
        <v>102280545</v>
      </c>
      <c r="E125" t="e">
        <f>VLOOKUP(D125,'债券名单-中文'!#REF!,2,FALSE)</f>
        <v>#REF!</v>
      </c>
      <c r="F125" t="str">
        <f>VLOOKUP(D125,'combined sheet'!$B$2:$C$194,2,FALSE)</f>
        <v>22鄂能源MTN002</v>
      </c>
      <c r="G125" t="str">
        <f t="shared" si="18"/>
        <v>22</v>
      </c>
      <c r="H125" t="str">
        <f t="shared" si="33"/>
        <v>HEGC</v>
      </c>
      <c r="I125" t="str">
        <f t="shared" si="19"/>
        <v>HEGC</v>
      </c>
      <c r="J125" t="str">
        <f t="shared" si="34"/>
        <v>MTN002</v>
      </c>
      <c r="K125" t="str">
        <f>VLOOKUP(D125,'special label'!$D$2:$H$127,5,)</f>
        <v>(Carbon Neutral Bond)</v>
      </c>
      <c r="L125" s="31" t="str">
        <f t="shared" si="20"/>
        <v>22 HEGC MTN002 (Carbon Neutral Bond)</v>
      </c>
      <c r="M125" t="e">
        <f>INDEX('债券名单-中文'!$B:$I,MATCH(EN_work!D125,'债券名单-中文'!B:B,0),7)</f>
        <v>#N/A</v>
      </c>
      <c r="N125" s="1" t="s">
        <v>29</v>
      </c>
      <c r="O125" t="s">
        <v>326</v>
      </c>
      <c r="P125" t="s">
        <v>24</v>
      </c>
      <c r="Q125" t="s">
        <v>324</v>
      </c>
      <c r="R125">
        <v>2022</v>
      </c>
      <c r="S125" s="34">
        <v>44637</v>
      </c>
      <c r="T125" s="35">
        <v>5.2</v>
      </c>
      <c r="U125" t="e">
        <f>INDEX('债券名单-中文'!$B:$I,MATCH(EN_work!$D125,'债券名单-中文'!$B:$B,0),8)</f>
        <v>#N/A</v>
      </c>
      <c r="V125" t="e">
        <f>INDEX('债券名单-中文'!$B:$I,MATCH(EN_work!$D125,'债券名单-中文'!$B:$B,0),9)</f>
        <v>#N/A</v>
      </c>
      <c r="W125" t="s">
        <v>26</v>
      </c>
      <c r="X125" t="s">
        <v>32</v>
      </c>
    </row>
    <row r="126" spans="1:24" x14ac:dyDescent="0.25">
      <c r="A126">
        <v>125</v>
      </c>
      <c r="B126" t="s">
        <v>327</v>
      </c>
      <c r="C126" t="str">
        <f t="shared" si="17"/>
        <v>132100098</v>
      </c>
      <c r="D126" s="23">
        <v>132100098</v>
      </c>
      <c r="E126" t="e">
        <f>VLOOKUP(D126,'债券名单-中文'!#REF!,2,FALSE)</f>
        <v>#REF!</v>
      </c>
      <c r="F126" t="str">
        <f>VLOOKUP(D126,'combined sheet'!$B$2:$C$194,2,FALSE)</f>
        <v>21华电股GN001</v>
      </c>
      <c r="G126" t="str">
        <f t="shared" si="18"/>
        <v>21</v>
      </c>
      <c r="H126" t="str">
        <f>LEFT(O126,LEN(O126)-16)</f>
        <v>HDPI</v>
      </c>
      <c r="I126" t="str">
        <f t="shared" si="19"/>
        <v>HDPI</v>
      </c>
      <c r="J126" t="str">
        <f t="shared" si="22"/>
        <v>GN001</v>
      </c>
      <c r="L126" s="31" t="str">
        <f t="shared" si="20"/>
        <v xml:space="preserve">21 HDPI GN001 </v>
      </c>
      <c r="M126" t="e">
        <f>INDEX('债券名单-中文'!$B:$I,MATCH(EN_work!D126,'债券名单-中文'!B:B,0),7)</f>
        <v>#N/A</v>
      </c>
      <c r="N126" s="1" t="s">
        <v>34</v>
      </c>
      <c r="O126" t="s">
        <v>328</v>
      </c>
      <c r="P126" t="s">
        <v>24</v>
      </c>
      <c r="Q126" t="s">
        <v>329</v>
      </c>
      <c r="R126">
        <v>2021</v>
      </c>
      <c r="S126" s="34">
        <v>44438</v>
      </c>
      <c r="T126" s="35">
        <v>23</v>
      </c>
      <c r="U126" t="e">
        <f>INDEX('债券名单-中文'!$B:$I,MATCH(EN_work!$D126,'债券名单-中文'!$B:$B,0),8)</f>
        <v>#N/A</v>
      </c>
      <c r="V126" t="e">
        <f>INDEX('债券名单-中文'!$B:$I,MATCH(EN_work!$D126,'债券名单-中文'!$B:$B,0),9)</f>
        <v>#N/A</v>
      </c>
      <c r="W126" t="s">
        <v>26</v>
      </c>
      <c r="X126" t="s">
        <v>27</v>
      </c>
    </row>
    <row r="127" spans="1:24" x14ac:dyDescent="0.25">
      <c r="A127">
        <v>126</v>
      </c>
      <c r="B127" t="s">
        <v>330</v>
      </c>
      <c r="C127" t="str">
        <f t="shared" si="17"/>
        <v>132280006</v>
      </c>
      <c r="D127" s="23">
        <v>132280006</v>
      </c>
      <c r="E127" t="e">
        <f>VLOOKUP(D127,'债券名单-中文'!#REF!,2,FALSE)</f>
        <v>#REF!</v>
      </c>
      <c r="F127" t="str">
        <f>VLOOKUP(D127,'combined sheet'!$B$2:$C$194,2,FALSE)</f>
        <v>22苏国信GN001</v>
      </c>
      <c r="G127" t="str">
        <f t="shared" si="18"/>
        <v>22</v>
      </c>
      <c r="H127" t="str">
        <f>LEFT(O127,LEN(O127)-16)</f>
        <v>SDITC Gn001 (carbo</v>
      </c>
      <c r="I127" t="str">
        <f t="shared" si="19"/>
        <v>SDITC GN001 (CARBO</v>
      </c>
      <c r="J127" t="str">
        <f t="shared" si="22"/>
        <v>GN001</v>
      </c>
      <c r="K127" t="str">
        <f>VLOOKUP(D127,'special label'!$D$2:$H$127,5,)</f>
        <v>(Carbon Neutral Bond)</v>
      </c>
      <c r="L127" s="31" t="str">
        <f t="shared" si="20"/>
        <v>22 SDITC GN001 (CARBO GN001 (Carbon Neutral Bond)</v>
      </c>
      <c r="M127" t="e">
        <f>INDEX('债券名单-中文'!$B:$I,MATCH(EN_work!D127,'债券名单-中文'!B:B,0),7)</f>
        <v>#N/A</v>
      </c>
      <c r="N127" s="1" t="s">
        <v>42</v>
      </c>
      <c r="O127" t="s">
        <v>331</v>
      </c>
      <c r="P127" t="s">
        <v>24</v>
      </c>
      <c r="Q127" t="s">
        <v>332</v>
      </c>
      <c r="R127">
        <v>2022</v>
      </c>
      <c r="S127" s="34">
        <v>44587</v>
      </c>
      <c r="T127" s="35">
        <v>10</v>
      </c>
      <c r="U127" t="e">
        <f>INDEX('债券名单-中文'!$B:$I,MATCH(EN_work!$D127,'债券名单-中文'!$B:$B,0),8)</f>
        <v>#N/A</v>
      </c>
      <c r="V127" t="e">
        <f>INDEX('债券名单-中文'!$B:$I,MATCH(EN_work!$D127,'债券名单-中文'!$B:$B,0),9)</f>
        <v>#N/A</v>
      </c>
      <c r="W127" t="s">
        <v>26</v>
      </c>
      <c r="X127" t="s">
        <v>32</v>
      </c>
    </row>
    <row r="128" spans="1:24" x14ac:dyDescent="0.25">
      <c r="A128">
        <v>127</v>
      </c>
      <c r="B128" t="s">
        <v>333</v>
      </c>
      <c r="C128" t="str">
        <f t="shared" si="17"/>
        <v>132380022</v>
      </c>
      <c r="D128" s="23">
        <v>132380022</v>
      </c>
      <c r="E128" t="e">
        <f>VLOOKUP(D128,'债券名单-中文'!#REF!,2,FALSE)</f>
        <v>#REF!</v>
      </c>
      <c r="F128" t="str">
        <f>VLOOKUP(D128,'combined sheet'!$B$2:$C$194,2,FALSE)</f>
        <v>23格力电器GN001</v>
      </c>
      <c r="G128" t="str">
        <f t="shared" si="18"/>
        <v>23</v>
      </c>
      <c r="H128" t="str">
        <f>LEFT(O128,LEN(O128)-18)</f>
        <v>GREE</v>
      </c>
      <c r="I128" t="str">
        <f t="shared" si="19"/>
        <v>GREE</v>
      </c>
      <c r="J128" t="str">
        <f t="shared" si="22"/>
        <v>GN001</v>
      </c>
      <c r="L128" s="31" t="str">
        <f t="shared" si="20"/>
        <v xml:space="preserve">23 GREE GN001 </v>
      </c>
      <c r="M128" t="e">
        <f>INDEX('债券名单-中文'!$B:$I,MATCH(EN_work!D128,'债券名单-中文'!B:B,0),7)</f>
        <v>#N/A</v>
      </c>
      <c r="N128" s="1" t="s">
        <v>42</v>
      </c>
      <c r="O128" t="s">
        <v>334</v>
      </c>
      <c r="P128" t="s">
        <v>24</v>
      </c>
      <c r="Q128" t="s">
        <v>335</v>
      </c>
      <c r="R128">
        <v>2023</v>
      </c>
      <c r="S128" s="34">
        <v>45014</v>
      </c>
      <c r="T128" s="35">
        <v>9</v>
      </c>
      <c r="U128" t="e">
        <f>INDEX('债券名单-中文'!$B:$I,MATCH(EN_work!$D128,'债券名单-中文'!$B:$B,0),8)</f>
        <v>#N/A</v>
      </c>
      <c r="V128" t="e">
        <f>INDEX('债券名单-中文'!$B:$I,MATCH(EN_work!$D128,'债券名单-中文'!$B:$B,0),9)</f>
        <v>#N/A</v>
      </c>
      <c r="W128" t="s">
        <v>26</v>
      </c>
      <c r="X128" t="s">
        <v>45</v>
      </c>
    </row>
    <row r="129" spans="1:24" ht="25" x14ac:dyDescent="0.25">
      <c r="A129">
        <v>128</v>
      </c>
      <c r="B129" t="s">
        <v>336</v>
      </c>
      <c r="C129" t="str">
        <f t="shared" si="17"/>
        <v>012284029</v>
      </c>
      <c r="D129" s="23">
        <v>12284029</v>
      </c>
      <c r="E129" t="e">
        <f>VLOOKUP(D129,'债券名单-中文'!#REF!,2,FALSE)</f>
        <v>#REF!</v>
      </c>
      <c r="F129" t="str">
        <f>VLOOKUP(D129,'combined sheet'!$B$2:$C$194,2,FALSE)</f>
        <v>22格盟SCP005</v>
      </c>
      <c r="G129" t="str">
        <f t="shared" si="18"/>
        <v>22</v>
      </c>
      <c r="H129" t="str">
        <f>LEFT(O129,LEN(O129)-14)</f>
        <v>GEMENG INTERNATIONAL ENERGY</v>
      </c>
      <c r="I129" t="str">
        <f t="shared" si="19"/>
        <v>GEMENG INTERNATIONAL ENERGY</v>
      </c>
      <c r="J129" t="str">
        <f>RIGHT(F129,6)</f>
        <v>SCP005</v>
      </c>
      <c r="K129" t="str">
        <f>VLOOKUP(D129,'special label'!$D$2:$H$127,5,)</f>
        <v>(Green)</v>
      </c>
      <c r="L129" s="31" t="str">
        <f t="shared" si="20"/>
        <v>22 GEMENG INTERNATIONAL ENERGY SCP005 (Green)</v>
      </c>
      <c r="M129" t="e">
        <f>INDEX('债券名单-中文'!$B:$I,MATCH(EN_work!D129,'债券名单-中文'!B:B,0),7)</f>
        <v>#N/A</v>
      </c>
      <c r="N129" s="1" t="s">
        <v>29</v>
      </c>
      <c r="O129" t="s">
        <v>337</v>
      </c>
      <c r="P129" t="s">
        <v>24</v>
      </c>
      <c r="Q129" t="s">
        <v>338</v>
      </c>
      <c r="R129">
        <v>2022</v>
      </c>
      <c r="S129" s="34">
        <v>44888</v>
      </c>
      <c r="T129" s="35">
        <v>1.65</v>
      </c>
      <c r="U129" t="e">
        <f>INDEX('债券名单-中文'!$B:$I,MATCH(EN_work!$D129,'债券名单-中文'!$B:$B,0),8)</f>
        <v>#N/A</v>
      </c>
      <c r="V129" t="e">
        <f>INDEX('债券名单-中文'!$B:$I,MATCH(EN_work!$D129,'债券名单-中文'!$B:$B,0),9)</f>
        <v>#N/A</v>
      </c>
      <c r="W129" t="s">
        <v>26</v>
      </c>
      <c r="X129" t="s">
        <v>45</v>
      </c>
    </row>
    <row r="130" spans="1:24" x14ac:dyDescent="0.25">
      <c r="A130">
        <v>129</v>
      </c>
      <c r="B130" t="s">
        <v>339</v>
      </c>
      <c r="C130" t="str">
        <f t="shared" si="17"/>
        <v>132100020</v>
      </c>
      <c r="D130" s="23">
        <v>132100020</v>
      </c>
      <c r="E130" t="e">
        <f>VLOOKUP(D130,'债券名单-中文'!#REF!,2,FALSE)</f>
        <v>#REF!</v>
      </c>
      <c r="F130" t="str">
        <f>VLOOKUP(D130,'combined sheet'!$B$2:$C$194,2,FALSE)</f>
        <v>21国电GN001</v>
      </c>
      <c r="G130" t="str">
        <f t="shared" si="18"/>
        <v>21</v>
      </c>
      <c r="H130" t="str">
        <f>LEFT(O130,LEN(O130)-16)</f>
        <v>GDPD</v>
      </c>
      <c r="I130" t="str">
        <f t="shared" si="19"/>
        <v>GDPD</v>
      </c>
      <c r="J130" t="str">
        <f t="shared" si="22"/>
        <v>GN001</v>
      </c>
      <c r="L130" s="31" t="str">
        <f t="shared" si="20"/>
        <v xml:space="preserve">21 GDPD GN001 </v>
      </c>
      <c r="M130" t="e">
        <f>INDEX('债券名单-中文'!$B:$I,MATCH(EN_work!D130,'债券名单-中文'!B:B,0),7)</f>
        <v>#N/A</v>
      </c>
      <c r="N130" s="1" t="s">
        <v>34</v>
      </c>
      <c r="O130" t="s">
        <v>340</v>
      </c>
      <c r="P130" t="s">
        <v>24</v>
      </c>
      <c r="Q130" t="s">
        <v>341</v>
      </c>
      <c r="R130">
        <v>2021</v>
      </c>
      <c r="S130" s="34">
        <v>44280</v>
      </c>
      <c r="T130" s="35">
        <v>8.4</v>
      </c>
      <c r="U130" t="e">
        <f>INDEX('债券名单-中文'!$B:$I,MATCH(EN_work!$D130,'债券名单-中文'!$B:$B,0),8)</f>
        <v>#N/A</v>
      </c>
      <c r="V130" t="e">
        <f>INDEX('债券名单-中文'!$B:$I,MATCH(EN_work!$D130,'债券名单-中文'!$B:$B,0),9)</f>
        <v>#N/A</v>
      </c>
      <c r="W130" t="s">
        <v>26</v>
      </c>
      <c r="X130" t="s">
        <v>27</v>
      </c>
    </row>
    <row r="131" spans="1:24" x14ac:dyDescent="0.25">
      <c r="A131">
        <v>130</v>
      </c>
      <c r="B131" t="s">
        <v>342</v>
      </c>
      <c r="C131" t="str">
        <f t="shared" ref="C131:C194" si="35">LEFT(B131,LEN(B131)-3)</f>
        <v>132100050</v>
      </c>
      <c r="D131" s="23">
        <v>132100050</v>
      </c>
      <c r="E131" t="e">
        <f>VLOOKUP(D131,'债券名单-中文'!#REF!,2,FALSE)</f>
        <v>#REF!</v>
      </c>
      <c r="F131" t="str">
        <f>VLOOKUP(D131,'combined sheet'!$B$2:$C$194,2,FALSE)</f>
        <v>21国电GN002</v>
      </c>
      <c r="G131" t="str">
        <f t="shared" ref="G131:G194" si="36">RIGHT(R131,2)</f>
        <v>21</v>
      </c>
      <c r="H131" t="str">
        <f>LEFT(O131,LEN(O131)-16)</f>
        <v>GDPD</v>
      </c>
      <c r="I131" t="str">
        <f t="shared" ref="I131:I194" si="37">UPPER(H131)</f>
        <v>GDPD</v>
      </c>
      <c r="J131" t="str">
        <f t="shared" ref="J131:J192" si="38">RIGHT(F131,5)</f>
        <v>GN002</v>
      </c>
      <c r="K131" t="str">
        <f>VLOOKUP(D131,'special label'!$D$2:$H$127,5,)</f>
        <v>(Sustainability-linked Bond)</v>
      </c>
      <c r="L131" s="31" t="str">
        <f t="shared" ref="L131:L194" si="39">CONCATENATE(G131," ",I131," ",J131," ",K131)</f>
        <v>21 GDPD GN002 (Sustainability-linked Bond)</v>
      </c>
      <c r="M131" t="e">
        <f>INDEX('债券名单-中文'!$B:$I,MATCH(EN_work!D131,'债券名单-中文'!B:B,0),7)</f>
        <v>#N/A</v>
      </c>
      <c r="N131" s="1" t="s">
        <v>34</v>
      </c>
      <c r="O131" t="s">
        <v>343</v>
      </c>
      <c r="P131" t="s">
        <v>24</v>
      </c>
      <c r="Q131" t="s">
        <v>341</v>
      </c>
      <c r="R131">
        <v>2021</v>
      </c>
      <c r="S131" s="34">
        <v>44326</v>
      </c>
      <c r="T131" s="35">
        <v>10</v>
      </c>
      <c r="U131" t="e">
        <f>INDEX('债券名单-中文'!$B:$I,MATCH(EN_work!$D131,'债券名单-中文'!$B:$B,0),8)</f>
        <v>#N/A</v>
      </c>
      <c r="V131" t="e">
        <f>INDEX('债券名单-中文'!$B:$I,MATCH(EN_work!$D131,'债券名单-中文'!$B:$B,0),9)</f>
        <v>#N/A</v>
      </c>
      <c r="W131" t="s">
        <v>26</v>
      </c>
      <c r="X131" t="s">
        <v>27</v>
      </c>
    </row>
    <row r="132" spans="1:24" ht="25" x14ac:dyDescent="0.25">
      <c r="A132">
        <v>131</v>
      </c>
      <c r="B132" t="s">
        <v>344</v>
      </c>
      <c r="C132" t="str">
        <f t="shared" si="35"/>
        <v>132100096</v>
      </c>
      <c r="D132" s="23">
        <v>132100096</v>
      </c>
      <c r="E132" t="e">
        <f>VLOOKUP(D132,'债券名单-中文'!#REF!,2,FALSE)</f>
        <v>#REF!</v>
      </c>
      <c r="F132" t="str">
        <f>VLOOKUP(D132,'combined sheet'!$B$2:$C$194,2,FALSE)</f>
        <v>21国电GN003</v>
      </c>
      <c r="G132" t="str">
        <f t="shared" si="36"/>
        <v>21</v>
      </c>
      <c r="H132" t="str">
        <f>LEFT(O132,LEN(O132)-26)</f>
        <v>Guodi</v>
      </c>
      <c r="I132" t="str">
        <f t="shared" si="37"/>
        <v>GUODI</v>
      </c>
      <c r="J132" t="str">
        <f t="shared" si="38"/>
        <v>GN003</v>
      </c>
      <c r="K132" t="str">
        <f>VLOOKUP(D132,'special label'!$D$2:$H$127,5,)</f>
        <v>(Carbon Neutral Bond)</v>
      </c>
      <c r="L132" s="31" t="str">
        <f t="shared" si="39"/>
        <v>21 GUODI GN003 (Carbon Neutral Bond)</v>
      </c>
      <c r="M132" t="e">
        <f>INDEX('债券名单-中文'!$B:$I,MATCH(EN_work!D132,'债券名单-中文'!B:B,0),7)</f>
        <v>#N/A</v>
      </c>
      <c r="N132" s="1" t="s">
        <v>29</v>
      </c>
      <c r="O132" t="s">
        <v>345</v>
      </c>
      <c r="P132" t="s">
        <v>24</v>
      </c>
      <c r="Q132" t="s">
        <v>341</v>
      </c>
      <c r="R132">
        <v>2021</v>
      </c>
      <c r="S132" s="34">
        <v>44434</v>
      </c>
      <c r="T132" s="35">
        <v>8</v>
      </c>
      <c r="U132" t="e">
        <f>INDEX('债券名单-中文'!$B:$I,MATCH(EN_work!$D132,'债券名单-中文'!$B:$B,0),8)</f>
        <v>#N/A</v>
      </c>
      <c r="V132" t="e">
        <f>INDEX('债券名单-中文'!$B:$I,MATCH(EN_work!$D132,'债券名单-中文'!$B:$B,0),9)</f>
        <v>#N/A</v>
      </c>
      <c r="W132" t="s">
        <v>26</v>
      </c>
      <c r="X132" t="s">
        <v>27</v>
      </c>
    </row>
    <row r="133" spans="1:24" x14ac:dyDescent="0.25">
      <c r="A133">
        <v>132</v>
      </c>
      <c r="B133" t="s">
        <v>346</v>
      </c>
      <c r="C133" t="str">
        <f t="shared" si="35"/>
        <v>132100109</v>
      </c>
      <c r="D133" s="23">
        <v>132100109</v>
      </c>
      <c r="E133" t="e">
        <f>VLOOKUP(D133,'债券名单-中文'!#REF!,2,FALSE)</f>
        <v>#REF!</v>
      </c>
      <c r="F133" t="str">
        <f>VLOOKUP(D133,'combined sheet'!$B$2:$C$194,2,FALSE)</f>
        <v>21国电GN004B</v>
      </c>
      <c r="G133" t="str">
        <f t="shared" si="36"/>
        <v>21</v>
      </c>
      <c r="H133" t="str">
        <f>LEFT(O133,LEN(O133)-16)</f>
        <v>GDPD</v>
      </c>
      <c r="I133" t="str">
        <f t="shared" si="37"/>
        <v>GDPD</v>
      </c>
      <c r="J133" t="str">
        <f t="shared" ref="J133:J136" si="40">RIGHT(F133,6)</f>
        <v>GN004B</v>
      </c>
      <c r="K133" t="str">
        <f>VLOOKUP(D133,'special label'!$D$2:$H$127,5,)</f>
        <v>(Blue Bond)</v>
      </c>
      <c r="L133" s="31" t="str">
        <f t="shared" si="39"/>
        <v>21 GDPD GN004B (Blue Bond)</v>
      </c>
      <c r="M133" t="e">
        <f>INDEX('债券名单-中文'!$B:$I,MATCH(EN_work!D133,'债券名单-中文'!B:B,0),7)</f>
        <v>#N/A</v>
      </c>
      <c r="N133" s="1" t="s">
        <v>34</v>
      </c>
      <c r="O133" t="s">
        <v>347</v>
      </c>
      <c r="P133" t="s">
        <v>24</v>
      </c>
      <c r="Q133" t="s">
        <v>341</v>
      </c>
      <c r="R133">
        <v>2021</v>
      </c>
      <c r="S133" s="34">
        <v>44455</v>
      </c>
      <c r="T133" s="35">
        <v>2</v>
      </c>
      <c r="U133" t="e">
        <f>INDEX('债券名单-中文'!$B:$I,MATCH(EN_work!$D133,'债券名单-中文'!$B:$B,0),8)</f>
        <v>#N/A</v>
      </c>
      <c r="V133" t="e">
        <f>INDEX('债券名单-中文'!$B:$I,MATCH(EN_work!$D133,'债券名单-中文'!$B:$B,0),9)</f>
        <v>#N/A</v>
      </c>
      <c r="W133" t="s">
        <v>26</v>
      </c>
      <c r="X133" t="s">
        <v>32</v>
      </c>
    </row>
    <row r="134" spans="1:24" x14ac:dyDescent="0.25">
      <c r="A134">
        <v>133</v>
      </c>
      <c r="B134" t="s">
        <v>348</v>
      </c>
      <c r="C134" t="str">
        <f t="shared" si="35"/>
        <v>132100108</v>
      </c>
      <c r="D134" s="23">
        <v>132100108</v>
      </c>
      <c r="E134" t="e">
        <f>VLOOKUP(D134,'债券名单-中文'!#REF!,2,FALSE)</f>
        <v>#REF!</v>
      </c>
      <c r="F134" t="str">
        <f>VLOOKUP(D134,'combined sheet'!$B$2:$C$194,2,FALSE)</f>
        <v>21国电GN004A</v>
      </c>
      <c r="G134" t="str">
        <f t="shared" si="36"/>
        <v>21</v>
      </c>
      <c r="H134" t="str">
        <f>LEFT(O134,LEN(O134)-16)</f>
        <v>GDPD</v>
      </c>
      <c r="I134" t="str">
        <f t="shared" si="37"/>
        <v>GDPD</v>
      </c>
      <c r="J134" t="str">
        <f t="shared" si="40"/>
        <v>GN004A</v>
      </c>
      <c r="K134" t="str">
        <f>VLOOKUP(D134,'special label'!$D$2:$H$127,5,)</f>
        <v>(Blue Bond)</v>
      </c>
      <c r="L134" s="31" t="str">
        <f t="shared" si="39"/>
        <v>21 GDPD GN004A (Blue Bond)</v>
      </c>
      <c r="M134" t="e">
        <f>INDEX('债券名单-中文'!$B:$I,MATCH(EN_work!D134,'债券名单-中文'!B:B,0),7)</f>
        <v>#N/A</v>
      </c>
      <c r="N134" s="1" t="s">
        <v>34</v>
      </c>
      <c r="O134" t="s">
        <v>349</v>
      </c>
      <c r="P134" t="s">
        <v>24</v>
      </c>
      <c r="Q134" t="s">
        <v>341</v>
      </c>
      <c r="R134">
        <v>2021</v>
      </c>
      <c r="S134" s="34">
        <v>44455</v>
      </c>
      <c r="T134" s="35">
        <v>6</v>
      </c>
      <c r="U134" t="e">
        <f>INDEX('债券名单-中文'!$B:$I,MATCH(EN_work!$D134,'债券名单-中文'!$B:$B,0),8)</f>
        <v>#N/A</v>
      </c>
      <c r="V134" t="e">
        <f>INDEX('债券名单-中文'!$B:$I,MATCH(EN_work!$D134,'债券名单-中文'!$B:$B,0),9)</f>
        <v>#N/A</v>
      </c>
      <c r="W134" t="s">
        <v>26</v>
      </c>
      <c r="X134" t="s">
        <v>32</v>
      </c>
    </row>
    <row r="135" spans="1:24" x14ac:dyDescent="0.25">
      <c r="A135">
        <v>134</v>
      </c>
      <c r="B135" t="s">
        <v>350</v>
      </c>
      <c r="C135" t="str">
        <f t="shared" si="35"/>
        <v>132280035</v>
      </c>
      <c r="D135" s="23">
        <v>132280035</v>
      </c>
      <c r="E135" t="e">
        <f>VLOOKUP(D135,'债券名单-中文'!#REF!,2,FALSE)</f>
        <v>#REF!</v>
      </c>
      <c r="F135" t="str">
        <f>VLOOKUP(D135,'combined sheet'!$B$2:$C$194,2,FALSE)</f>
        <v>22国电GN001A</v>
      </c>
      <c r="G135" t="str">
        <f t="shared" si="36"/>
        <v>22</v>
      </c>
      <c r="H135" t="str">
        <f t="shared" ref="H135:H139" si="41">LEFT(O135,LEN(O135)-14)</f>
        <v>GDPD</v>
      </c>
      <c r="I135" t="str">
        <f t="shared" si="37"/>
        <v>GDPD</v>
      </c>
      <c r="J135" t="str">
        <f t="shared" si="40"/>
        <v>GN001A</v>
      </c>
      <c r="K135" t="str">
        <f>VLOOKUP(D135,'special label'!$D$2:$H$127,5,)</f>
        <v>(Blue Bond)</v>
      </c>
      <c r="L135" s="31" t="str">
        <f t="shared" si="39"/>
        <v>22 GDPD GN001A (Blue Bond)</v>
      </c>
      <c r="M135" t="e">
        <f>INDEX('债券名单-中文'!$B:$I,MATCH(EN_work!D135,'债券名单-中文'!B:B,0),7)</f>
        <v>#N/A</v>
      </c>
      <c r="N135" s="1" t="s">
        <v>34</v>
      </c>
      <c r="O135" t="s">
        <v>351</v>
      </c>
      <c r="P135" t="s">
        <v>24</v>
      </c>
      <c r="Q135" t="s">
        <v>341</v>
      </c>
      <c r="R135">
        <v>2022</v>
      </c>
      <c r="S135" s="34">
        <v>44672</v>
      </c>
      <c r="T135" s="35">
        <v>10</v>
      </c>
      <c r="U135" t="e">
        <f>INDEX('债券名单-中文'!$B:$I,MATCH(EN_work!$D135,'债券名单-中文'!$B:$B,0),8)</f>
        <v>#N/A</v>
      </c>
      <c r="V135" t="e">
        <f>INDEX('债券名单-中文'!$B:$I,MATCH(EN_work!$D135,'债券名单-中文'!$B:$B,0),9)</f>
        <v>#N/A</v>
      </c>
      <c r="W135" t="s">
        <v>26</v>
      </c>
      <c r="X135" t="s">
        <v>32</v>
      </c>
    </row>
    <row r="136" spans="1:24" x14ac:dyDescent="0.25">
      <c r="A136">
        <v>135</v>
      </c>
      <c r="B136" t="s">
        <v>352</v>
      </c>
      <c r="C136" t="str">
        <f t="shared" si="35"/>
        <v>132280036</v>
      </c>
      <c r="D136" s="23">
        <v>132280036</v>
      </c>
      <c r="E136" t="e">
        <f>VLOOKUP(D136,'债券名单-中文'!#REF!,2,FALSE)</f>
        <v>#REF!</v>
      </c>
      <c r="F136" t="str">
        <f>VLOOKUP(D136,'combined sheet'!$B$2:$C$194,2,FALSE)</f>
        <v>22国电GN001B</v>
      </c>
      <c r="G136" t="str">
        <f t="shared" si="36"/>
        <v>22</v>
      </c>
      <c r="H136" t="str">
        <f t="shared" si="41"/>
        <v>GDPD</v>
      </c>
      <c r="I136" t="str">
        <f t="shared" si="37"/>
        <v>GDPD</v>
      </c>
      <c r="J136" t="str">
        <f t="shared" si="40"/>
        <v>GN001B</v>
      </c>
      <c r="K136" t="str">
        <f>VLOOKUP(D136,'special label'!$D$2:$H$127,5,)</f>
        <v>(Blue Bond)</v>
      </c>
      <c r="L136" s="31" t="str">
        <f t="shared" si="39"/>
        <v>22 GDPD GN001B (Blue Bond)</v>
      </c>
      <c r="M136" t="e">
        <f>INDEX('债券名单-中文'!$B:$I,MATCH(EN_work!D136,'债券名单-中文'!B:B,0),7)</f>
        <v>#N/A</v>
      </c>
      <c r="N136" s="1" t="s">
        <v>34</v>
      </c>
      <c r="O136" t="s">
        <v>353</v>
      </c>
      <c r="P136" t="s">
        <v>24</v>
      </c>
      <c r="Q136" t="s">
        <v>341</v>
      </c>
      <c r="R136">
        <v>2022</v>
      </c>
      <c r="S136" s="34">
        <v>44672</v>
      </c>
      <c r="T136" s="35">
        <v>5</v>
      </c>
      <c r="U136" t="e">
        <f>INDEX('债券名单-中文'!$B:$I,MATCH(EN_work!$D136,'债券名单-中文'!$B:$B,0),8)</f>
        <v>#N/A</v>
      </c>
      <c r="V136" t="e">
        <f>INDEX('债券名单-中文'!$B:$I,MATCH(EN_work!$D136,'债券名单-中文'!$B:$B,0),9)</f>
        <v>#N/A</v>
      </c>
      <c r="W136" t="s">
        <v>26</v>
      </c>
      <c r="X136" t="s">
        <v>32</v>
      </c>
    </row>
    <row r="137" spans="1:24" x14ac:dyDescent="0.25">
      <c r="A137">
        <v>136</v>
      </c>
      <c r="B137" t="s">
        <v>354</v>
      </c>
      <c r="C137" t="str">
        <f t="shared" si="35"/>
        <v>132280056</v>
      </c>
      <c r="D137" s="23">
        <v>132280056</v>
      </c>
      <c r="E137" t="e">
        <f>VLOOKUP(D137,'债券名单-中文'!#REF!,2,FALSE)</f>
        <v>#REF!</v>
      </c>
      <c r="F137" t="str">
        <f>VLOOKUP(D137,'combined sheet'!$B$2:$C$194,2,FALSE)</f>
        <v>22福州地铁GN001</v>
      </c>
      <c r="G137" t="str">
        <f t="shared" si="36"/>
        <v>22</v>
      </c>
      <c r="H137" t="str">
        <f t="shared" si="41"/>
        <v>FUZHOU METRO</v>
      </c>
      <c r="I137" t="str">
        <f t="shared" si="37"/>
        <v>FUZHOU METRO</v>
      </c>
      <c r="J137" t="str">
        <f t="shared" si="38"/>
        <v>GN001</v>
      </c>
      <c r="L137" s="31" t="str">
        <f t="shared" si="39"/>
        <v xml:space="preserve">22 FUZHOU METRO GN001 </v>
      </c>
      <c r="M137" t="e">
        <f>INDEX('债券名单-中文'!$B:$I,MATCH(EN_work!D137,'债券名单-中文'!B:B,0),7)</f>
        <v>#N/A</v>
      </c>
      <c r="N137" s="1" t="s">
        <v>42</v>
      </c>
      <c r="O137" t="s">
        <v>355</v>
      </c>
      <c r="P137" t="s">
        <v>24</v>
      </c>
      <c r="Q137" t="s">
        <v>356</v>
      </c>
      <c r="R137">
        <v>2022</v>
      </c>
      <c r="S137" s="34">
        <v>44729</v>
      </c>
      <c r="T137" s="35">
        <v>2</v>
      </c>
      <c r="U137" t="e">
        <f>INDEX('债券名单-中文'!$B:$I,MATCH(EN_work!$D137,'债券名单-中文'!$B:$B,0),8)</f>
        <v>#N/A</v>
      </c>
      <c r="V137" t="e">
        <f>INDEX('债券名单-中文'!$B:$I,MATCH(EN_work!$D137,'债券名单-中文'!$B:$B,0),9)</f>
        <v>#N/A</v>
      </c>
      <c r="W137" t="s">
        <v>26</v>
      </c>
      <c r="X137" t="s">
        <v>45</v>
      </c>
    </row>
    <row r="138" spans="1:24" x14ac:dyDescent="0.25">
      <c r="A138">
        <v>137</v>
      </c>
      <c r="B138" t="s">
        <v>357</v>
      </c>
      <c r="C138" t="str">
        <f t="shared" si="35"/>
        <v>132280080</v>
      </c>
      <c r="D138" s="23">
        <v>132280080</v>
      </c>
      <c r="E138" t="e">
        <f>VLOOKUP(D138,'债券名单-中文'!#REF!,2,FALSE)</f>
        <v>#REF!</v>
      </c>
      <c r="F138" t="str">
        <f>VLOOKUP(D138,'combined sheet'!$B$2:$C$194,2,FALSE)</f>
        <v>22福州地铁GN002</v>
      </c>
      <c r="G138" t="str">
        <f t="shared" si="36"/>
        <v>22</v>
      </c>
      <c r="H138" t="str">
        <f t="shared" si="41"/>
        <v>FUZHOU METRO</v>
      </c>
      <c r="I138" t="str">
        <f t="shared" si="37"/>
        <v>FUZHOU METRO</v>
      </c>
      <c r="J138" t="str">
        <f t="shared" si="38"/>
        <v>GN002</v>
      </c>
      <c r="K138" t="str">
        <f>VLOOKUP(D138,'special label'!$D$2:$H$127,5,)</f>
        <v>(Carbon Neutral Bond)</v>
      </c>
      <c r="L138" s="31" t="str">
        <f t="shared" si="39"/>
        <v>22 FUZHOU METRO GN002 (Carbon Neutral Bond)</v>
      </c>
      <c r="M138" t="e">
        <f>INDEX('债券名单-中文'!$B:$I,MATCH(EN_work!D138,'债券名单-中文'!B:B,0),7)</f>
        <v>#N/A</v>
      </c>
      <c r="N138" s="1" t="s">
        <v>42</v>
      </c>
      <c r="O138" t="s">
        <v>358</v>
      </c>
      <c r="P138" t="s">
        <v>24</v>
      </c>
      <c r="Q138" t="s">
        <v>356</v>
      </c>
      <c r="R138">
        <v>2022</v>
      </c>
      <c r="S138" s="34">
        <v>44809</v>
      </c>
      <c r="T138" s="35">
        <v>5</v>
      </c>
      <c r="U138" t="e">
        <f>INDEX('债券名单-中文'!$B:$I,MATCH(EN_work!$D138,'债券名单-中文'!$B:$B,0),8)</f>
        <v>#N/A</v>
      </c>
      <c r="V138" t="e">
        <f>INDEX('债券名单-中文'!$B:$I,MATCH(EN_work!$D138,'债券名单-中文'!$B:$B,0),9)</f>
        <v>#N/A</v>
      </c>
      <c r="W138" t="s">
        <v>26</v>
      </c>
      <c r="X138" t="s">
        <v>45</v>
      </c>
    </row>
    <row r="139" spans="1:24" x14ac:dyDescent="0.25">
      <c r="A139">
        <v>138</v>
      </c>
      <c r="B139" t="s">
        <v>359</v>
      </c>
      <c r="C139" t="str">
        <f t="shared" si="35"/>
        <v>132380017</v>
      </c>
      <c r="D139" s="23">
        <v>132380017</v>
      </c>
      <c r="E139" t="e">
        <f>VLOOKUP(D139,'债券名单-中文'!#REF!,2,FALSE)</f>
        <v>#REF!</v>
      </c>
      <c r="F139" t="str">
        <f>VLOOKUP(D139,'combined sheet'!$B$2:$C$194,2,FALSE)</f>
        <v>23福州地铁GN001</v>
      </c>
      <c r="G139" t="str">
        <f t="shared" si="36"/>
        <v>23</v>
      </c>
      <c r="H139" t="str">
        <f t="shared" si="41"/>
        <v>FUZHOU METRO</v>
      </c>
      <c r="I139" t="str">
        <f t="shared" si="37"/>
        <v>FUZHOU METRO</v>
      </c>
      <c r="J139" t="str">
        <f t="shared" si="38"/>
        <v>GN001</v>
      </c>
      <c r="K139" t="str">
        <f>VLOOKUP(D139,'special label'!$D$2:$H$127,5,)</f>
        <v>(Carbon Neutral Bond)</v>
      </c>
      <c r="L139" s="31" t="str">
        <f t="shared" si="39"/>
        <v>23 FUZHOU METRO GN001 (Carbon Neutral Bond)</v>
      </c>
      <c r="M139" t="e">
        <f>INDEX('债券名单-中文'!$B:$I,MATCH(EN_work!D139,'债券名单-中文'!B:B,0),7)</f>
        <v>#N/A</v>
      </c>
      <c r="N139" s="1" t="s">
        <v>42</v>
      </c>
      <c r="O139" t="s">
        <v>360</v>
      </c>
      <c r="P139" t="s">
        <v>24</v>
      </c>
      <c r="Q139" t="s">
        <v>356</v>
      </c>
      <c r="R139">
        <v>2023</v>
      </c>
      <c r="S139" s="34">
        <v>45002</v>
      </c>
      <c r="T139" s="35">
        <v>4</v>
      </c>
      <c r="U139" t="e">
        <f>INDEX('债券名单-中文'!$B:$I,MATCH(EN_work!$D139,'债券名单-中文'!$B:$B,0),8)</f>
        <v>#N/A</v>
      </c>
      <c r="V139" t="e">
        <f>INDEX('债券名单-中文'!$B:$I,MATCH(EN_work!$D139,'债券名单-中文'!$B:$B,0),9)</f>
        <v>#N/A</v>
      </c>
      <c r="W139" t="s">
        <v>26</v>
      </c>
      <c r="X139" t="s">
        <v>45</v>
      </c>
    </row>
    <row r="140" spans="1:24" s="26" customFormat="1" ht="25" x14ac:dyDescent="0.25">
      <c r="A140">
        <v>139</v>
      </c>
      <c r="B140" t="s">
        <v>361</v>
      </c>
      <c r="C140" t="str">
        <f t="shared" si="35"/>
        <v>012381152</v>
      </c>
      <c r="D140" s="23">
        <v>12381152</v>
      </c>
      <c r="E140" t="e">
        <f>VLOOKUP(D140,'债券名单-中文'!#REF!,2,FALSE)</f>
        <v>#REF!</v>
      </c>
      <c r="F140" t="str">
        <f>VLOOKUP(D140,'combined sheet'!$B$2:$C$194,2,FALSE)</f>
        <v>23广东能源SCP001</v>
      </c>
      <c r="G140" t="str">
        <f t="shared" si="36"/>
        <v>23</v>
      </c>
      <c r="H140" t="str">
        <f>LEFT(O140,LEN(O140)-16)</f>
        <v>GUANGDONG ENERGY FINANCIAL LEASING 2</v>
      </c>
      <c r="I140" t="str">
        <f t="shared" si="37"/>
        <v>GUANGDONG ENERGY FINANCIAL LEASING 2</v>
      </c>
      <c r="J140" t="str">
        <f t="shared" ref="J140" si="42">RIGHT(F140,6)</f>
        <v>SCP001</v>
      </c>
      <c r="K140" t="str">
        <f>VLOOKUP(D140,'special label'!$D$2:$H$127,5,)</f>
        <v>(Green)</v>
      </c>
      <c r="L140" s="31" t="str">
        <f t="shared" si="39"/>
        <v>23 GUANGDONG ENERGY FINANCIAL LEASING 2 SCP001 (Green)</v>
      </c>
      <c r="M140" t="e">
        <f>INDEX('债券名单-中文'!$B:$I,MATCH(EN_work!D140,'债券名单-中文'!B:B,0),7)</f>
        <v>#N/A</v>
      </c>
      <c r="N140" s="1" t="s">
        <v>29</v>
      </c>
      <c r="O140" t="s">
        <v>362</v>
      </c>
      <c r="P140" t="s">
        <v>24</v>
      </c>
      <c r="Q140" t="s">
        <v>363</v>
      </c>
      <c r="R140">
        <v>2023</v>
      </c>
      <c r="S140" s="34">
        <v>45008</v>
      </c>
      <c r="T140" s="35">
        <v>3</v>
      </c>
      <c r="U140" t="e">
        <f>INDEX('债券名单-中文'!$B:$I,MATCH(EN_work!$D140,'债券名单-中文'!$B:$B,0),8)</f>
        <v>#N/A</v>
      </c>
      <c r="V140" t="e">
        <f>INDEX('债券名单-中文'!$B:$I,MATCH(EN_work!$D140,'债券名单-中文'!$B:$B,0),9)</f>
        <v>#N/A</v>
      </c>
      <c r="W140" s="26" t="s">
        <v>26</v>
      </c>
      <c r="X140" s="26" t="s">
        <v>45</v>
      </c>
    </row>
    <row r="141" spans="1:24" x14ac:dyDescent="0.25">
      <c r="A141">
        <v>140</v>
      </c>
      <c r="B141" t="s">
        <v>364</v>
      </c>
      <c r="C141" t="str">
        <f t="shared" si="35"/>
        <v>132100070</v>
      </c>
      <c r="D141" s="23">
        <v>132100070</v>
      </c>
      <c r="E141" t="e">
        <f>VLOOKUP(D141,'债券名单-中文'!#REF!,2,FALSE)</f>
        <v>#REF!</v>
      </c>
      <c r="F141" t="str">
        <f>VLOOKUP(D141,'combined sheet'!$B$2:$C$194,2,FALSE)</f>
        <v>21云能投GN001</v>
      </c>
      <c r="G141" t="str">
        <f t="shared" si="36"/>
        <v>21</v>
      </c>
      <c r="H141" t="str">
        <f>LEFT(O141,LEN(O141)-16)</f>
        <v>YEIG</v>
      </c>
      <c r="I141" t="str">
        <f t="shared" si="37"/>
        <v>YEIG</v>
      </c>
      <c r="J141" t="str">
        <f t="shared" si="38"/>
        <v>GN001</v>
      </c>
      <c r="K141" t="str">
        <f>VLOOKUP(D141,'special label'!$D$2:$H$127,5,)</f>
        <v>(Equity-funded Bond)</v>
      </c>
      <c r="L141" s="31" t="str">
        <f t="shared" si="39"/>
        <v>21 YEIG GN001 (Equity-funded Bond)</v>
      </c>
      <c r="M141" t="e">
        <f>INDEX('债券名单-中文'!$B:$I,MATCH(EN_work!D141,'债券名单-中文'!B:B,0),7)</f>
        <v>#N/A</v>
      </c>
      <c r="N141" s="1" t="s">
        <v>47</v>
      </c>
      <c r="O141" t="s">
        <v>365</v>
      </c>
      <c r="P141" t="s">
        <v>24</v>
      </c>
      <c r="Q141" t="s">
        <v>366</v>
      </c>
      <c r="R141">
        <v>2021</v>
      </c>
      <c r="S141" s="34">
        <v>44377</v>
      </c>
      <c r="T141" s="35">
        <v>12</v>
      </c>
      <c r="U141" t="e">
        <f>INDEX('债券名单-中文'!$B:$I,MATCH(EN_work!$D141,'债券名单-中文'!$B:$B,0),8)</f>
        <v>#N/A</v>
      </c>
      <c r="V141" t="e">
        <f>INDEX('债券名单-中文'!$B:$I,MATCH(EN_work!$D141,'债券名单-中文'!$B:$B,0),9)</f>
        <v>#N/A</v>
      </c>
      <c r="W141" t="s">
        <v>26</v>
      </c>
      <c r="X141" t="s">
        <v>27</v>
      </c>
    </row>
    <row r="142" spans="1:24" ht="25" x14ac:dyDescent="0.25">
      <c r="A142">
        <v>141</v>
      </c>
      <c r="B142" t="s">
        <v>367</v>
      </c>
      <c r="C142" t="str">
        <f t="shared" si="35"/>
        <v>132100150</v>
      </c>
      <c r="D142" s="23">
        <v>132100150</v>
      </c>
      <c r="E142" t="e">
        <f>VLOOKUP(D142,'债券名单-中文'!#REF!,2,FALSE)</f>
        <v>#REF!</v>
      </c>
      <c r="F142" t="str">
        <f>VLOOKUP(D142,'combined sheet'!$B$2:$C$194,2,FALSE)</f>
        <v>21中能建GN001</v>
      </c>
      <c r="G142" t="str">
        <f t="shared" si="36"/>
        <v>21</v>
      </c>
      <c r="H142" t="str">
        <f t="shared" ref="H142" si="43">LEFT(O142,LEN(O142)-14)</f>
        <v>ENERGY CHINA</v>
      </c>
      <c r="I142" t="str">
        <f t="shared" si="37"/>
        <v>ENERGY CHINA</v>
      </c>
      <c r="J142" t="str">
        <f t="shared" si="38"/>
        <v>GN001</v>
      </c>
      <c r="K142" t="str">
        <f>VLOOKUP(D142,'special label'!$D$2:$H$127,5,)</f>
        <v>(Carbon Neutral Bond)</v>
      </c>
      <c r="L142" s="31" t="str">
        <f t="shared" si="39"/>
        <v>21 ENERGY CHINA GN001 (Carbon Neutral Bond)</v>
      </c>
      <c r="M142" t="e">
        <f>INDEX('债券名单-中文'!$B:$I,MATCH(EN_work!D142,'债券名单-中文'!B:B,0),7)</f>
        <v>#N/A</v>
      </c>
      <c r="N142" s="1" t="s">
        <v>29</v>
      </c>
      <c r="O142" t="s">
        <v>368</v>
      </c>
      <c r="P142" t="s">
        <v>24</v>
      </c>
      <c r="Q142" t="s">
        <v>369</v>
      </c>
      <c r="R142">
        <v>2021</v>
      </c>
      <c r="S142" s="34">
        <v>44518</v>
      </c>
      <c r="T142" s="35">
        <v>15</v>
      </c>
      <c r="U142" t="e">
        <f>INDEX('债券名单-中文'!$B:$I,MATCH(EN_work!$D142,'债券名单-中文'!$B:$B,0),8)</f>
        <v>#N/A</v>
      </c>
      <c r="V142" t="e">
        <f>INDEX('债券名单-中文'!$B:$I,MATCH(EN_work!$D142,'债券名单-中文'!$B:$B,0),9)</f>
        <v>#N/A</v>
      </c>
      <c r="W142" t="s">
        <v>26</v>
      </c>
      <c r="X142" t="s">
        <v>32</v>
      </c>
    </row>
    <row r="143" spans="1:24" x14ac:dyDescent="0.25">
      <c r="A143">
        <v>142</v>
      </c>
      <c r="B143" t="s">
        <v>370</v>
      </c>
      <c r="C143" t="str">
        <f t="shared" si="35"/>
        <v>132100087</v>
      </c>
      <c r="D143" s="23">
        <v>132100087</v>
      </c>
      <c r="E143" t="e">
        <f>VLOOKUP(D143,'债券名单-中文'!#REF!,2,FALSE)</f>
        <v>#REF!</v>
      </c>
      <c r="F143" t="str">
        <f>VLOOKUP(D143,'combined sheet'!$B$2:$C$194,2,FALSE)</f>
        <v>21粤电开GN001</v>
      </c>
      <c r="G143" t="str">
        <f t="shared" si="36"/>
        <v>21</v>
      </c>
      <c r="H143" t="str">
        <f>LEFT(O143,LEN(O143)-16)</f>
        <v>GDEPDC</v>
      </c>
      <c r="I143" t="str">
        <f t="shared" si="37"/>
        <v>GDEPDC</v>
      </c>
      <c r="J143" t="str">
        <f t="shared" si="38"/>
        <v>GN001</v>
      </c>
      <c r="K143" t="str">
        <f>VLOOKUP(D143,'special label'!$D$2:$H$127,5,)</f>
        <v>(Carbon Neutral Bond)</v>
      </c>
      <c r="L143" s="31" t="str">
        <f t="shared" si="39"/>
        <v>21 GDEPDC GN001 (Carbon Neutral Bond)</v>
      </c>
      <c r="M143" t="e">
        <f>INDEX('债券名单-中文'!$B:$I,MATCH(EN_work!D143,'债券名单-中文'!B:B,0),7)</f>
        <v>#N/A</v>
      </c>
      <c r="N143" s="1" t="s">
        <v>22</v>
      </c>
      <c r="O143" t="s">
        <v>371</v>
      </c>
      <c r="P143" t="s">
        <v>24</v>
      </c>
      <c r="Q143" t="s">
        <v>372</v>
      </c>
      <c r="R143">
        <v>2021</v>
      </c>
      <c r="S143" s="34">
        <v>44414</v>
      </c>
      <c r="T143" s="35">
        <v>5</v>
      </c>
      <c r="U143" t="e">
        <f>INDEX('债券名单-中文'!$B:$I,MATCH(EN_work!$D143,'债券名单-中文'!$B:$B,0),8)</f>
        <v>#N/A</v>
      </c>
      <c r="V143" t="e">
        <f>INDEX('债券名单-中文'!$B:$I,MATCH(EN_work!$D143,'债券名单-中文'!$B:$B,0),9)</f>
        <v>#N/A</v>
      </c>
      <c r="W143" t="s">
        <v>26</v>
      </c>
      <c r="X143" t="s">
        <v>27</v>
      </c>
    </row>
    <row r="144" spans="1:24" x14ac:dyDescent="0.25">
      <c r="A144">
        <v>143</v>
      </c>
      <c r="B144" t="s">
        <v>373</v>
      </c>
      <c r="C144" t="str">
        <f t="shared" si="35"/>
        <v>102282579</v>
      </c>
      <c r="D144" s="23">
        <v>102282579</v>
      </c>
      <c r="E144" t="e">
        <f>VLOOKUP(D144,'债券名单-中文'!#REF!,2,FALSE)</f>
        <v>#REF!</v>
      </c>
      <c r="F144" t="str">
        <f>VLOOKUP(D144,'combined sheet'!$B$2:$C$194,2,FALSE)</f>
        <v>22华东勘测MTN001</v>
      </c>
      <c r="G144" t="str">
        <f t="shared" si="36"/>
        <v>22</v>
      </c>
      <c r="H144" t="str">
        <f t="shared" ref="H144" si="44">LEFT(O144,LEN(O144)-14)</f>
        <v>POWERCHIN</v>
      </c>
      <c r="I144" t="str">
        <f t="shared" si="37"/>
        <v>POWERCHIN</v>
      </c>
      <c r="J144" t="str">
        <f t="shared" ref="J144:J145" si="45">RIGHT(F144,6)</f>
        <v>MTN001</v>
      </c>
      <c r="K144" t="str">
        <f>VLOOKUP(D144,'special label'!$D$2:$H$127,5,)</f>
        <v>(Special Rural Revitalization Bond)</v>
      </c>
      <c r="L144" s="31" t="str">
        <f t="shared" si="39"/>
        <v>22 POWERCHIN MTN001 (Special Rural Revitalization Bond)</v>
      </c>
      <c r="M144" t="e">
        <f>INDEX('债券名单-中文'!$B:$I,MATCH(EN_work!D144,'债券名单-中文'!B:B,0),7)</f>
        <v>#N/A</v>
      </c>
      <c r="N144" s="1" t="s">
        <v>42</v>
      </c>
      <c r="O144" t="s">
        <v>374</v>
      </c>
      <c r="P144" t="s">
        <v>24</v>
      </c>
      <c r="Q144" t="s">
        <v>375</v>
      </c>
      <c r="R144">
        <v>2022</v>
      </c>
      <c r="S144" s="34">
        <v>44890</v>
      </c>
      <c r="T144" s="35">
        <v>6</v>
      </c>
      <c r="U144" t="e">
        <f>INDEX('债券名单-中文'!$B:$I,MATCH(EN_work!$D144,'债券名单-中文'!$B:$B,0),8)</f>
        <v>#N/A</v>
      </c>
      <c r="V144" t="e">
        <f>INDEX('债券名单-中文'!$B:$I,MATCH(EN_work!$D144,'债券名单-中文'!$B:$B,0),9)</f>
        <v>#N/A</v>
      </c>
      <c r="W144" t="s">
        <v>26</v>
      </c>
      <c r="X144" t="s">
        <v>45</v>
      </c>
    </row>
    <row r="145" spans="1:24" x14ac:dyDescent="0.25">
      <c r="A145">
        <v>144</v>
      </c>
      <c r="B145" t="s">
        <v>376</v>
      </c>
      <c r="C145" t="str">
        <f t="shared" si="35"/>
        <v>102103318</v>
      </c>
      <c r="D145" s="23">
        <v>102103318</v>
      </c>
      <c r="E145" t="e">
        <f>VLOOKUP(D145,'债券名单-中文'!#REF!,2,FALSE)</f>
        <v>#REF!</v>
      </c>
      <c r="F145" t="str">
        <f>VLOOKUP(D145,'combined sheet'!$B$2:$C$194,2,FALSE)</f>
        <v>21东方电气MTN003</v>
      </c>
      <c r="G145" t="str">
        <f t="shared" si="36"/>
        <v>21</v>
      </c>
      <c r="H145" t="str">
        <f t="shared" ref="H145" si="46">LEFT(O145,LEN(O145)-14)</f>
        <v>DEC</v>
      </c>
      <c r="I145" t="str">
        <f t="shared" si="37"/>
        <v>DEC</v>
      </c>
      <c r="J145" t="str">
        <f t="shared" si="45"/>
        <v>MTN003</v>
      </c>
      <c r="K145" t="str">
        <f>VLOOKUP(D145,'special label'!$D$2:$H$127,5,)</f>
        <v>(Carbon Neutral Bond)</v>
      </c>
      <c r="L145" s="31" t="str">
        <f t="shared" si="39"/>
        <v>21 DEC MTN003 (Carbon Neutral Bond)</v>
      </c>
      <c r="M145" t="e">
        <f>INDEX('债券名单-中文'!$B:$I,MATCH(EN_work!D145,'债券名单-中文'!B:B,0),7)</f>
        <v>#N/A</v>
      </c>
      <c r="N145" s="1" t="s">
        <v>22</v>
      </c>
      <c r="O145" t="s">
        <v>377</v>
      </c>
      <c r="P145" t="s">
        <v>24</v>
      </c>
      <c r="Q145" t="s">
        <v>378</v>
      </c>
      <c r="R145">
        <v>2021</v>
      </c>
      <c r="S145" s="34">
        <v>44553</v>
      </c>
      <c r="T145" s="35">
        <v>1.9</v>
      </c>
      <c r="U145" t="e">
        <f>INDEX('债券名单-中文'!$B:$I,MATCH(EN_work!$D145,'债券名单-中文'!$B:$B,0),8)</f>
        <v>#N/A</v>
      </c>
      <c r="V145" t="e">
        <f>INDEX('债券名单-中文'!$B:$I,MATCH(EN_work!$D145,'债券名单-中文'!$B:$B,0),9)</f>
        <v>#N/A</v>
      </c>
      <c r="W145" t="s">
        <v>26</v>
      </c>
      <c r="X145" t="s">
        <v>32</v>
      </c>
    </row>
    <row r="146" spans="1:24" x14ac:dyDescent="0.25">
      <c r="A146">
        <v>145</v>
      </c>
      <c r="B146" t="s">
        <v>379</v>
      </c>
      <c r="C146" t="str">
        <f t="shared" si="35"/>
        <v>132100080</v>
      </c>
      <c r="D146" s="23">
        <v>132100080</v>
      </c>
      <c r="E146" t="e">
        <f>VLOOKUP(D146,'债券名单-中文'!#REF!,2,FALSE)</f>
        <v>#REF!</v>
      </c>
      <c r="F146" t="str">
        <f>VLOOKUP(D146,'combined sheet'!$B$2:$C$194,2,FALSE)</f>
        <v>21大唐新能GN001</v>
      </c>
      <c r="G146" t="str">
        <f t="shared" si="36"/>
        <v>21</v>
      </c>
      <c r="H146" t="str">
        <f>LEFT(O146,LEN(O146)-16)</f>
        <v>CDCRPCL</v>
      </c>
      <c r="I146" t="str">
        <f t="shared" si="37"/>
        <v>CDCRPCL</v>
      </c>
      <c r="J146" t="str">
        <f t="shared" si="38"/>
        <v>GN001</v>
      </c>
      <c r="K146" t="str">
        <f>VLOOKUP(D146,'special label'!$D$2:$H$127,5,)</f>
        <v>(Carbon Neutral Bond)</v>
      </c>
      <c r="L146" s="31" t="str">
        <f t="shared" si="39"/>
        <v>21 CDCRPCL GN001 (Carbon Neutral Bond)</v>
      </c>
      <c r="M146" t="e">
        <f>INDEX('债券名单-中文'!$B:$I,MATCH(EN_work!D146,'债券名单-中文'!B:B,0),7)</f>
        <v>#N/A</v>
      </c>
      <c r="N146" s="1" t="s">
        <v>34</v>
      </c>
      <c r="O146" t="s">
        <v>380</v>
      </c>
      <c r="P146" t="s">
        <v>24</v>
      </c>
      <c r="Q146" t="s">
        <v>381</v>
      </c>
      <c r="R146">
        <v>2021</v>
      </c>
      <c r="S146" s="34">
        <v>44465</v>
      </c>
      <c r="T146" s="35">
        <v>8</v>
      </c>
      <c r="U146" t="e">
        <f>INDEX('债券名单-中文'!$B:$I,MATCH(EN_work!$D146,'债券名单-中文'!$B:$B,0),8)</f>
        <v>#N/A</v>
      </c>
      <c r="V146" t="e">
        <f>INDEX('债券名单-中文'!$B:$I,MATCH(EN_work!$D146,'债券名单-中文'!$B:$B,0),9)</f>
        <v>#N/A</v>
      </c>
      <c r="W146" t="s">
        <v>26</v>
      </c>
      <c r="X146" t="s">
        <v>32</v>
      </c>
    </row>
    <row r="147" spans="1:24" x14ac:dyDescent="0.25">
      <c r="A147">
        <v>146</v>
      </c>
      <c r="B147" t="s">
        <v>382</v>
      </c>
      <c r="C147" t="str">
        <f t="shared" si="35"/>
        <v>132100086</v>
      </c>
      <c r="D147" s="23">
        <v>132100086</v>
      </c>
      <c r="E147" t="e">
        <f>VLOOKUP(D147,'债券名单-中文'!#REF!,2,FALSE)</f>
        <v>#REF!</v>
      </c>
      <c r="F147" t="str">
        <f>VLOOKUP(D147,'combined sheet'!$B$2:$C$194,2,FALSE)</f>
        <v>21大唐发电GN001</v>
      </c>
      <c r="G147" t="str">
        <f t="shared" si="36"/>
        <v>21</v>
      </c>
      <c r="H147" t="str">
        <f>LEFT(O147,LEN(O147)-16)</f>
        <v>DATANG POWER</v>
      </c>
      <c r="I147" t="str">
        <f t="shared" si="37"/>
        <v>DATANG POWER</v>
      </c>
      <c r="J147" t="str">
        <f t="shared" si="38"/>
        <v>GN001</v>
      </c>
      <c r="K147" t="str">
        <f>VLOOKUP(D147,'special label'!$D$2:$H$127,5,)</f>
        <v>(Carbon Neutral Bond)</v>
      </c>
      <c r="L147" s="31" t="str">
        <f t="shared" si="39"/>
        <v>21 DATANG POWER GN001 (Carbon Neutral Bond)</v>
      </c>
      <c r="M147" t="e">
        <f>INDEX('债券名单-中文'!$B:$I,MATCH(EN_work!D147,'债券名单-中文'!B:B,0),7)</f>
        <v>#N/A</v>
      </c>
      <c r="N147" s="1" t="s">
        <v>34</v>
      </c>
      <c r="O147" t="s">
        <v>383</v>
      </c>
      <c r="P147" t="s">
        <v>24</v>
      </c>
      <c r="Q147" t="s">
        <v>384</v>
      </c>
      <c r="R147">
        <v>2021</v>
      </c>
      <c r="S147" s="34">
        <v>44412</v>
      </c>
      <c r="T147" s="35">
        <v>12</v>
      </c>
      <c r="U147" t="e">
        <f>INDEX('债券名单-中文'!$B:$I,MATCH(EN_work!$D147,'债券名单-中文'!$B:$B,0),8)</f>
        <v>#N/A</v>
      </c>
      <c r="V147" t="e">
        <f>INDEX('债券名单-中文'!$B:$I,MATCH(EN_work!$D147,'债券名单-中文'!$B:$B,0),9)</f>
        <v>#N/A</v>
      </c>
      <c r="W147" t="s">
        <v>26</v>
      </c>
      <c r="X147" t="s">
        <v>27</v>
      </c>
    </row>
    <row r="148" spans="1:24" s="16" customFormat="1" ht="25" x14ac:dyDescent="0.25">
      <c r="A148" s="16">
        <v>147</v>
      </c>
      <c r="B148" s="16" t="s">
        <v>385</v>
      </c>
      <c r="C148" s="16" t="str">
        <f t="shared" si="35"/>
        <v>132100097</v>
      </c>
      <c r="D148" s="41">
        <v>132100097</v>
      </c>
      <c r="E148" s="16" t="e">
        <f>VLOOKUP(D148,'债券名单-中文'!#REF!,2,FALSE)</f>
        <v>#REF!</v>
      </c>
      <c r="F148" s="16" t="str">
        <f>VLOOKUP(D148,'combined sheet'!$B$2:$C$194,2,FALSE)</f>
        <v>21大唐发电GN002</v>
      </c>
      <c r="G148" s="16" t="str">
        <f t="shared" si="36"/>
        <v>21</v>
      </c>
      <c r="H148" s="16" t="str">
        <f>LEFT(O148,LEN(O148)-36)</f>
        <v>Datang Power Generation</v>
      </c>
      <c r="I148" t="str">
        <f t="shared" si="37"/>
        <v>DATANG POWER GENERATION</v>
      </c>
      <c r="J148" s="16" t="str">
        <f t="shared" si="38"/>
        <v>GN002</v>
      </c>
      <c r="K148" s="16" t="str">
        <f>VLOOKUP(D148,'special label'!$D$2:$H$127,5,)</f>
        <v>(Carbon Neutral Bond)</v>
      </c>
      <c r="L148" s="31" t="str">
        <f t="shared" si="39"/>
        <v>21 DATANG POWER GENERATION GN002 (Carbon Neutral Bond)</v>
      </c>
      <c r="M148" t="e">
        <f>INDEX('债券名单-中文'!$B:$I,MATCH(EN_work!D148,'债券名单-中文'!B:B,0),7)</f>
        <v>#N/A</v>
      </c>
      <c r="N148" s="1" t="s">
        <v>29</v>
      </c>
      <c r="O148" s="16" t="s">
        <v>386</v>
      </c>
      <c r="P148" s="16" t="s">
        <v>24</v>
      </c>
      <c r="Q148" s="16" t="s">
        <v>384</v>
      </c>
      <c r="R148" s="16">
        <v>2021</v>
      </c>
      <c r="S148" s="42">
        <v>44448</v>
      </c>
      <c r="T148" s="43">
        <v>15</v>
      </c>
      <c r="U148" t="e">
        <f>INDEX('债券名单-中文'!$B:$I,MATCH(EN_work!$D148,'债券名单-中文'!$B:$B,0),8)</f>
        <v>#N/A</v>
      </c>
      <c r="V148" t="e">
        <f>INDEX('债券名单-中文'!$B:$I,MATCH(EN_work!$D148,'债券名单-中文'!$B:$B,0),9)</f>
        <v>#N/A</v>
      </c>
      <c r="W148" s="16" t="s">
        <v>26</v>
      </c>
      <c r="X148" s="16" t="s">
        <v>32</v>
      </c>
    </row>
    <row r="149" spans="1:24" ht="25" x14ac:dyDescent="0.25">
      <c r="A149">
        <v>148</v>
      </c>
      <c r="B149" t="s">
        <v>387</v>
      </c>
      <c r="C149" t="str">
        <f t="shared" si="35"/>
        <v>082280213</v>
      </c>
      <c r="D149" s="23">
        <v>82280213</v>
      </c>
      <c r="E149" t="e">
        <f>VLOOKUP(D149,'债券名单-中文'!#REF!,2,FALSE)</f>
        <v>#REF!</v>
      </c>
      <c r="F149" t="str">
        <f>VLOOKUP(D149,'combined sheet'!$B$2:$C$194,2,FALSE)</f>
        <v>22大唐能源ABN001</v>
      </c>
      <c r="G149" t="str">
        <f t="shared" si="36"/>
        <v>22</v>
      </c>
      <c r="H149" t="str">
        <f>LEFT(O149,LEN(O149)-19)</f>
        <v>DATANG FINANCING&amp;LEASE</v>
      </c>
      <c r="I149" t="str">
        <f t="shared" si="37"/>
        <v>DATANG FINANCING&amp;LEASE</v>
      </c>
      <c r="J149" t="str">
        <f t="shared" ref="J149" si="47">RIGHT(F149,6)</f>
        <v>ABN001</v>
      </c>
      <c r="K149" t="str">
        <f>VLOOKUP(D149,'special label'!$D$2:$H$127,5,)</f>
        <v>(Carbon Neutral Bond)</v>
      </c>
      <c r="L149" s="31" t="str">
        <f t="shared" si="39"/>
        <v>22 DATANG FINANCING&amp;LEASE ABN001 (Carbon Neutral Bond)</v>
      </c>
      <c r="M149" t="e">
        <f>INDEX('债券名单-中文'!$B:$I,MATCH(EN_work!D149,'债券名单-中文'!B:B,0),7)</f>
        <v>#N/A</v>
      </c>
      <c r="N149" s="1" t="s">
        <v>29</v>
      </c>
      <c r="O149" t="s">
        <v>388</v>
      </c>
      <c r="P149" t="s">
        <v>389</v>
      </c>
      <c r="Q149" t="s">
        <v>390</v>
      </c>
      <c r="R149">
        <v>2022</v>
      </c>
      <c r="S149" s="34">
        <v>44622</v>
      </c>
      <c r="T149" s="35">
        <v>8.75</v>
      </c>
      <c r="U149" t="e">
        <f>INDEX('债券名单-中文'!$B:$I,MATCH(EN_work!$D149,'债券名单-中文'!$B:$B,0),8)</f>
        <v>#N/A</v>
      </c>
      <c r="V149" t="e">
        <f>INDEX('债券名单-中文'!$B:$I,MATCH(EN_work!$D149,'债券名单-中文'!$B:$B,0),9)</f>
        <v>#N/A</v>
      </c>
      <c r="W149" t="s">
        <v>26</v>
      </c>
      <c r="X149" t="s">
        <v>45</v>
      </c>
    </row>
    <row r="150" spans="1:24" x14ac:dyDescent="0.25">
      <c r="A150">
        <v>149</v>
      </c>
      <c r="B150" t="s">
        <v>391</v>
      </c>
      <c r="C150" t="str">
        <f t="shared" si="35"/>
        <v>132000025</v>
      </c>
      <c r="D150" s="23">
        <v>132000025</v>
      </c>
      <c r="E150" t="e">
        <f>VLOOKUP(D150,'债券名单-中文'!#REF!,2,FALSE)</f>
        <v>#REF!</v>
      </c>
      <c r="F150" t="str">
        <f>VLOOKUP(D150,'combined sheet'!$B$2:$C$194,2,FALSE)</f>
        <v>20河南发电GN001</v>
      </c>
      <c r="G150" t="str">
        <f t="shared" si="36"/>
        <v>20</v>
      </c>
      <c r="H150" t="str">
        <f>LEFT(O150,LEN(O150)-16)</f>
        <v>DHPG</v>
      </c>
      <c r="I150" t="str">
        <f t="shared" si="37"/>
        <v>DHPG</v>
      </c>
      <c r="J150" t="str">
        <f t="shared" si="38"/>
        <v>GN001</v>
      </c>
      <c r="L150" s="31" t="str">
        <f t="shared" si="39"/>
        <v xml:space="preserve">20 DHPG GN001 </v>
      </c>
      <c r="M150" t="e">
        <f>INDEX('债券名单-中文'!$B:$I,MATCH(EN_work!D150,'债券名单-中文'!B:B,0),7)</f>
        <v>#N/A</v>
      </c>
      <c r="N150" s="1" t="s">
        <v>34</v>
      </c>
      <c r="O150" t="s">
        <v>392</v>
      </c>
      <c r="P150" t="s">
        <v>24</v>
      </c>
      <c r="Q150" t="s">
        <v>393</v>
      </c>
      <c r="R150">
        <v>2020</v>
      </c>
      <c r="S150" s="34">
        <v>44046</v>
      </c>
      <c r="T150" s="35">
        <v>10</v>
      </c>
      <c r="U150" t="e">
        <f>INDEX('债券名单-中文'!$B:$I,MATCH(EN_work!$D150,'债券名单-中文'!$B:$B,0),8)</f>
        <v>#N/A</v>
      </c>
      <c r="V150" t="e">
        <f>INDEX('债券名单-中文'!$B:$I,MATCH(EN_work!$D150,'债券名单-中文'!$B:$B,0),9)</f>
        <v>#N/A</v>
      </c>
      <c r="W150" t="s">
        <v>26</v>
      </c>
      <c r="X150" t="s">
        <v>27</v>
      </c>
    </row>
    <row r="151" spans="1:24" s="26" customFormat="1" ht="25" x14ac:dyDescent="0.25">
      <c r="A151">
        <v>150</v>
      </c>
      <c r="B151" t="s">
        <v>394</v>
      </c>
      <c r="C151" t="str">
        <f t="shared" si="35"/>
        <v>132100155</v>
      </c>
      <c r="D151" s="23">
        <v>132100155</v>
      </c>
      <c r="E151" t="e">
        <f>VLOOKUP(D151,'债券名单-中文'!#REF!,2,FALSE)</f>
        <v>#REF!</v>
      </c>
      <c r="F151" t="str">
        <f>VLOOKUP(D151,'combined sheet'!$B$2:$C$194,2,FALSE)</f>
        <v>21华润租赁GN001</v>
      </c>
      <c r="G151" t="str">
        <f t="shared" si="36"/>
        <v>21</v>
      </c>
      <c r="H151" t="str">
        <f>LEFT(O151,LEN(O151)-28)</f>
        <v xml:space="preserve">Huarun Leasing </v>
      </c>
      <c r="I151" t="str">
        <f t="shared" si="37"/>
        <v xml:space="preserve">HUARUN LEASING </v>
      </c>
      <c r="J151" t="str">
        <f t="shared" si="38"/>
        <v>GN001</v>
      </c>
      <c r="K151" t="str">
        <f>VLOOKUP(D151,'special label'!$D$2:$H$127,5,)</f>
        <v>(Carbon Neutral Bond)</v>
      </c>
      <c r="L151" s="31" t="str">
        <f t="shared" si="39"/>
        <v>21 HUARUN LEASING  GN001 (Carbon Neutral Bond)</v>
      </c>
      <c r="M151" t="e">
        <f>INDEX('债券名单-中文'!$B:$I,MATCH(EN_work!D151,'债券名单-中文'!B:B,0),7)</f>
        <v>#N/A</v>
      </c>
      <c r="N151" s="1" t="s">
        <v>29</v>
      </c>
      <c r="O151" t="s">
        <v>395</v>
      </c>
      <c r="P151" t="s">
        <v>24</v>
      </c>
      <c r="Q151" t="s">
        <v>396</v>
      </c>
      <c r="R151">
        <v>2021</v>
      </c>
      <c r="S151" s="34">
        <v>44524</v>
      </c>
      <c r="T151" s="35">
        <v>8</v>
      </c>
      <c r="U151" t="e">
        <f>INDEX('债券名单-中文'!$B:$I,MATCH(EN_work!$D151,'债券名单-中文'!$B:$B,0),8)</f>
        <v>#N/A</v>
      </c>
      <c r="V151" t="e">
        <f>INDEX('债券名单-中文'!$B:$I,MATCH(EN_work!$D151,'债券名单-中文'!$B:$B,0),9)</f>
        <v>#N/A</v>
      </c>
      <c r="W151" s="26" t="s">
        <v>26</v>
      </c>
      <c r="X151" s="26" t="s">
        <v>32</v>
      </c>
    </row>
    <row r="152" spans="1:24" x14ac:dyDescent="0.25">
      <c r="A152">
        <v>151</v>
      </c>
      <c r="B152" t="s">
        <v>397</v>
      </c>
      <c r="C152" t="str">
        <f t="shared" si="35"/>
        <v>132280081</v>
      </c>
      <c r="D152" s="23">
        <v>132280081</v>
      </c>
      <c r="E152" t="e">
        <f>VLOOKUP(D152,'债券名单-中文'!#REF!,2,FALSE)</f>
        <v>#REF!</v>
      </c>
      <c r="F152" t="str">
        <f>VLOOKUP(D152,'combined sheet'!$B$2:$C$194,2,FALSE)</f>
        <v>22中核租赁GN001</v>
      </c>
      <c r="G152" t="str">
        <f t="shared" si="36"/>
        <v>22</v>
      </c>
      <c r="H152" t="str">
        <f>LEFT(O152,LEN(O152)-14)</f>
        <v>CNFL</v>
      </c>
      <c r="I152" t="str">
        <f t="shared" si="37"/>
        <v>CNFL</v>
      </c>
      <c r="J152" t="str">
        <f t="shared" si="38"/>
        <v>GN001</v>
      </c>
      <c r="K152" t="str">
        <f>VLOOKUP(D152,'special label'!$D$2:$H$127,5,)</f>
        <v>(Carbon Neutral Bond)</v>
      </c>
      <c r="L152" s="31" t="str">
        <f t="shared" si="39"/>
        <v>22 CNFL GN001 (Carbon Neutral Bond)</v>
      </c>
      <c r="M152" t="e">
        <f>INDEX('债券名单-中文'!$B:$I,MATCH(EN_work!D152,'债券名单-中文'!B:B,0),7)</f>
        <v>#N/A</v>
      </c>
      <c r="N152" s="1" t="s">
        <v>34</v>
      </c>
      <c r="O152" t="s">
        <v>398</v>
      </c>
      <c r="P152" t="s">
        <v>24</v>
      </c>
      <c r="Q152" t="s">
        <v>399</v>
      </c>
      <c r="R152">
        <v>2022</v>
      </c>
      <c r="S152" s="34">
        <v>44809</v>
      </c>
      <c r="T152" s="35">
        <v>12</v>
      </c>
      <c r="U152" t="e">
        <f>INDEX('债券名单-中文'!$B:$I,MATCH(EN_work!$D152,'债券名单-中文'!$B:$B,0),8)</f>
        <v>#N/A</v>
      </c>
      <c r="V152" t="e">
        <f>INDEX('债券名单-中文'!$B:$I,MATCH(EN_work!$D152,'债券名单-中文'!$B:$B,0),9)</f>
        <v>#N/A</v>
      </c>
      <c r="W152" t="s">
        <v>26</v>
      </c>
      <c r="X152" t="s">
        <v>45</v>
      </c>
    </row>
    <row r="153" spans="1:24" x14ac:dyDescent="0.25">
      <c r="A153">
        <v>152</v>
      </c>
      <c r="B153" t="s">
        <v>400</v>
      </c>
      <c r="C153" t="str">
        <f t="shared" si="35"/>
        <v>132280052</v>
      </c>
      <c r="D153" s="23">
        <v>132280052</v>
      </c>
      <c r="E153" t="e">
        <f>VLOOKUP(D153,'债券名单-中文'!#REF!,2,FALSE)</f>
        <v>#REF!</v>
      </c>
      <c r="F153" t="str">
        <f>VLOOKUP(D153,'combined sheet'!$B$2:$C$194,2,FALSE)</f>
        <v>22海运集装GN001</v>
      </c>
      <c r="G153" t="str">
        <f t="shared" si="36"/>
        <v>22</v>
      </c>
      <c r="H153" t="str">
        <f t="shared" ref="H153" si="48">LEFT(O153,LEN(O153)-14)</f>
        <v>CIMC</v>
      </c>
      <c r="I153" t="str">
        <f t="shared" si="37"/>
        <v>CIMC</v>
      </c>
      <c r="J153" t="str">
        <f t="shared" si="38"/>
        <v>GN001</v>
      </c>
      <c r="K153" t="str">
        <f>VLOOKUP(D153,'special label'!$D$2:$H$127,5,)</f>
        <v>(Blue Bond)</v>
      </c>
      <c r="L153" s="31" t="str">
        <f t="shared" si="39"/>
        <v>22 CIMC GN001 (Blue Bond)</v>
      </c>
      <c r="M153" t="e">
        <f>INDEX('债券名单-中文'!$B:$I,MATCH(EN_work!D153,'债券名单-中文'!B:B,0),7)</f>
        <v>#N/A</v>
      </c>
      <c r="N153" s="1" t="s">
        <v>22</v>
      </c>
      <c r="O153" t="s">
        <v>401</v>
      </c>
      <c r="P153" t="s">
        <v>24</v>
      </c>
      <c r="Q153" t="s">
        <v>402</v>
      </c>
      <c r="R153">
        <v>2022</v>
      </c>
      <c r="S153" s="34">
        <v>44713</v>
      </c>
      <c r="T153" s="35">
        <v>5</v>
      </c>
      <c r="U153" t="e">
        <f>INDEX('债券名单-中文'!$B:$I,MATCH(EN_work!$D153,'债券名单-中文'!$B:$B,0),8)</f>
        <v>#N/A</v>
      </c>
      <c r="V153" t="e">
        <f>INDEX('债券名单-中文'!$B:$I,MATCH(EN_work!$D153,'债券名单-中文'!$B:$B,0),9)</f>
        <v>#N/A</v>
      </c>
      <c r="W153" t="s">
        <v>26</v>
      </c>
      <c r="X153" t="s">
        <v>32</v>
      </c>
    </row>
    <row r="154" spans="1:24" x14ac:dyDescent="0.25">
      <c r="A154">
        <v>153</v>
      </c>
      <c r="B154" t="s">
        <v>403</v>
      </c>
      <c r="C154" t="str">
        <f t="shared" si="35"/>
        <v>131900019</v>
      </c>
      <c r="D154" s="23">
        <v>131900019</v>
      </c>
      <c r="E154" t="e">
        <f>VLOOKUP(D154,'债券名单-中文'!#REF!,2,FALSE)</f>
        <v>#REF!</v>
      </c>
      <c r="F154" t="str">
        <f>VLOOKUP(D154,'combined sheet'!$B$2:$C$194,2,FALSE)</f>
        <v>19重庆轨交GN001</v>
      </c>
      <c r="G154" t="str">
        <f t="shared" si="36"/>
        <v>19</v>
      </c>
      <c r="H154" t="str">
        <f t="shared" ref="H154:H161" si="49">LEFT(O154,LEN(O154)-16)</f>
        <v>CRT</v>
      </c>
      <c r="I154" t="str">
        <f t="shared" si="37"/>
        <v>CRT</v>
      </c>
      <c r="J154" t="str">
        <f t="shared" si="38"/>
        <v>GN001</v>
      </c>
      <c r="L154" s="31" t="str">
        <f t="shared" si="39"/>
        <v xml:space="preserve">19 CRT GN001 </v>
      </c>
      <c r="M154" t="e">
        <f>INDEX('债券名单-中文'!$B:$I,MATCH(EN_work!D154,'债券名单-中文'!B:B,0),7)</f>
        <v>#N/A</v>
      </c>
      <c r="N154" s="1" t="s">
        <v>42</v>
      </c>
      <c r="O154" t="s">
        <v>404</v>
      </c>
      <c r="P154" t="s">
        <v>24</v>
      </c>
      <c r="Q154" t="s">
        <v>405</v>
      </c>
      <c r="R154">
        <v>2019</v>
      </c>
      <c r="S154" s="34">
        <v>43728</v>
      </c>
      <c r="T154" s="35">
        <v>20</v>
      </c>
      <c r="U154" t="e">
        <f>INDEX('债券名单-中文'!$B:$I,MATCH(EN_work!$D154,'债券名单-中文'!$B:$B,0),8)</f>
        <v>#N/A</v>
      </c>
      <c r="V154" t="e">
        <f>INDEX('债券名单-中文'!$B:$I,MATCH(EN_work!$D154,'债券名单-中文'!$B:$B,0),9)</f>
        <v>#N/A</v>
      </c>
      <c r="W154" t="s">
        <v>26</v>
      </c>
      <c r="X154" t="s">
        <v>27</v>
      </c>
    </row>
    <row r="155" spans="1:24" x14ac:dyDescent="0.25">
      <c r="A155">
        <v>154</v>
      </c>
      <c r="B155" t="s">
        <v>406</v>
      </c>
      <c r="C155" t="str">
        <f t="shared" si="35"/>
        <v>132000004</v>
      </c>
      <c r="D155" s="23">
        <v>132000004</v>
      </c>
      <c r="E155" t="e">
        <f>VLOOKUP(D155,'债券名单-中文'!#REF!,2,FALSE)</f>
        <v>#REF!</v>
      </c>
      <c r="F155" t="str">
        <f>VLOOKUP(D155,'combined sheet'!$B$2:$C$194,2,FALSE)</f>
        <v>20重庆轨交GN001</v>
      </c>
      <c r="G155" t="str">
        <f t="shared" si="36"/>
        <v>20</v>
      </c>
      <c r="H155" t="str">
        <f t="shared" si="49"/>
        <v>CRT</v>
      </c>
      <c r="I155" t="str">
        <f t="shared" si="37"/>
        <v>CRT</v>
      </c>
      <c r="J155" t="str">
        <f t="shared" si="38"/>
        <v>GN001</v>
      </c>
      <c r="L155" s="31" t="str">
        <f t="shared" si="39"/>
        <v xml:space="preserve">20 CRT GN001 </v>
      </c>
      <c r="M155" t="e">
        <f>INDEX('债券名单-中文'!$B:$I,MATCH(EN_work!D155,'债券名单-中文'!B:B,0),7)</f>
        <v>#N/A</v>
      </c>
      <c r="N155" s="1" t="s">
        <v>42</v>
      </c>
      <c r="O155" t="s">
        <v>407</v>
      </c>
      <c r="P155" t="s">
        <v>24</v>
      </c>
      <c r="Q155" t="s">
        <v>405</v>
      </c>
      <c r="R155">
        <v>2020</v>
      </c>
      <c r="S155" s="34">
        <v>43888</v>
      </c>
      <c r="T155" s="35">
        <v>15</v>
      </c>
      <c r="U155" t="e">
        <f>INDEX('债券名单-中文'!$B:$I,MATCH(EN_work!$D155,'债券名单-中文'!$B:$B,0),8)</f>
        <v>#N/A</v>
      </c>
      <c r="V155" t="e">
        <f>INDEX('债券名单-中文'!$B:$I,MATCH(EN_work!$D155,'债券名单-中文'!$B:$B,0),9)</f>
        <v>#N/A</v>
      </c>
      <c r="W155" t="s">
        <v>26</v>
      </c>
      <c r="X155" t="s">
        <v>27</v>
      </c>
    </row>
    <row r="156" spans="1:24" x14ac:dyDescent="0.25">
      <c r="A156">
        <v>155</v>
      </c>
      <c r="B156" t="s">
        <v>408</v>
      </c>
      <c r="C156" t="str">
        <f t="shared" si="35"/>
        <v>132000012</v>
      </c>
      <c r="D156" s="23">
        <v>132000012</v>
      </c>
      <c r="E156" t="e">
        <f>VLOOKUP(D156,'债券名单-中文'!#REF!,2,FALSE)</f>
        <v>#REF!</v>
      </c>
      <c r="F156" t="str">
        <f>VLOOKUP(D156,'combined sheet'!$B$2:$C$194,2,FALSE)</f>
        <v>20重庆轨交GN002</v>
      </c>
      <c r="G156" t="str">
        <f t="shared" si="36"/>
        <v>20</v>
      </c>
      <c r="H156" t="str">
        <f t="shared" si="49"/>
        <v>CRT</v>
      </c>
      <c r="I156" t="str">
        <f t="shared" si="37"/>
        <v>CRT</v>
      </c>
      <c r="J156" t="str">
        <f t="shared" si="38"/>
        <v>GN002</v>
      </c>
      <c r="L156" s="31" t="str">
        <f t="shared" si="39"/>
        <v xml:space="preserve">20 CRT GN002 </v>
      </c>
      <c r="M156" t="e">
        <f>INDEX('债券名单-中文'!$B:$I,MATCH(EN_work!D156,'债券名单-中文'!B:B,0),7)</f>
        <v>#N/A</v>
      </c>
      <c r="N156" s="1" t="s">
        <v>42</v>
      </c>
      <c r="O156" t="s">
        <v>409</v>
      </c>
      <c r="P156" t="s">
        <v>24</v>
      </c>
      <c r="Q156" t="s">
        <v>405</v>
      </c>
      <c r="R156">
        <v>2020</v>
      </c>
      <c r="S156" s="34">
        <v>43915</v>
      </c>
      <c r="T156" s="35">
        <v>15</v>
      </c>
      <c r="U156" t="e">
        <f>INDEX('债券名单-中文'!$B:$I,MATCH(EN_work!$D156,'债券名单-中文'!$B:$B,0),8)</f>
        <v>#N/A</v>
      </c>
      <c r="V156" t="e">
        <f>INDEX('债券名单-中文'!$B:$I,MATCH(EN_work!$D156,'债券名单-中文'!$B:$B,0),9)</f>
        <v>#N/A</v>
      </c>
      <c r="W156" t="s">
        <v>26</v>
      </c>
      <c r="X156" t="s">
        <v>27</v>
      </c>
    </row>
    <row r="157" spans="1:24" x14ac:dyDescent="0.25">
      <c r="A157">
        <v>156</v>
      </c>
      <c r="B157" t="s">
        <v>410</v>
      </c>
      <c r="C157" t="str">
        <f t="shared" si="35"/>
        <v>132100015</v>
      </c>
      <c r="D157" s="23">
        <v>132100015</v>
      </c>
      <c r="E157" t="e">
        <f>VLOOKUP(D157,'债券名单-中文'!#REF!,2,FALSE)</f>
        <v>#REF!</v>
      </c>
      <c r="F157" t="str">
        <f>VLOOKUP(D157,'combined sheet'!$B$2:$C$194,2,FALSE)</f>
        <v>21重庆轨交GN001</v>
      </c>
      <c r="G157" t="str">
        <f t="shared" si="36"/>
        <v>21</v>
      </c>
      <c r="H157" t="str">
        <f t="shared" si="49"/>
        <v>CRT</v>
      </c>
      <c r="I157" t="str">
        <f t="shared" si="37"/>
        <v>CRT</v>
      </c>
      <c r="J157" t="str">
        <f t="shared" si="38"/>
        <v>GN001</v>
      </c>
      <c r="L157" s="31" t="str">
        <f t="shared" si="39"/>
        <v xml:space="preserve">21 CRT GN001 </v>
      </c>
      <c r="M157" t="e">
        <f>INDEX('债券名单-中文'!$B:$I,MATCH(EN_work!D157,'债券名单-中文'!B:B,0),7)</f>
        <v>#N/A</v>
      </c>
      <c r="N157" s="1" t="s">
        <v>42</v>
      </c>
      <c r="O157" t="s">
        <v>411</v>
      </c>
      <c r="P157" t="s">
        <v>24</v>
      </c>
      <c r="Q157" t="s">
        <v>405</v>
      </c>
      <c r="R157">
        <v>2021</v>
      </c>
      <c r="S157" s="34">
        <v>44264</v>
      </c>
      <c r="T157" s="35">
        <v>10</v>
      </c>
      <c r="U157" t="e">
        <f>INDEX('债券名单-中文'!$B:$I,MATCH(EN_work!$D157,'债券名单-中文'!$B:$B,0),8)</f>
        <v>#N/A</v>
      </c>
      <c r="V157" t="e">
        <f>INDEX('债券名单-中文'!$B:$I,MATCH(EN_work!$D157,'债券名单-中文'!$B:$B,0),9)</f>
        <v>#N/A</v>
      </c>
      <c r="W157" t="s">
        <v>26</v>
      </c>
      <c r="X157" t="s">
        <v>27</v>
      </c>
    </row>
    <row r="158" spans="1:24" x14ac:dyDescent="0.25">
      <c r="A158">
        <v>157</v>
      </c>
      <c r="B158" t="s">
        <v>412</v>
      </c>
      <c r="C158" t="str">
        <f t="shared" si="35"/>
        <v>132100017</v>
      </c>
      <c r="D158" s="23">
        <v>132100017</v>
      </c>
      <c r="E158" t="e">
        <f>VLOOKUP(D158,'债券名单-中文'!#REF!,2,FALSE)</f>
        <v>#REF!</v>
      </c>
      <c r="F158" t="str">
        <f>VLOOKUP(D158,'combined sheet'!$B$2:$C$194,2,FALSE)</f>
        <v>21重庆轨交GN002</v>
      </c>
      <c r="G158" t="str">
        <f t="shared" si="36"/>
        <v>21</v>
      </c>
      <c r="H158" t="str">
        <f t="shared" si="49"/>
        <v>CRT</v>
      </c>
      <c r="I158" t="str">
        <f t="shared" si="37"/>
        <v>CRT</v>
      </c>
      <c r="J158" t="str">
        <f t="shared" si="38"/>
        <v>GN002</v>
      </c>
      <c r="L158" s="31" t="str">
        <f t="shared" si="39"/>
        <v xml:space="preserve">21 CRT GN002 </v>
      </c>
      <c r="M158" t="e">
        <f>INDEX('债券名单-中文'!$B:$I,MATCH(EN_work!D158,'债券名单-中文'!B:B,0),7)</f>
        <v>#N/A</v>
      </c>
      <c r="N158" s="1" t="s">
        <v>42</v>
      </c>
      <c r="O158" t="s">
        <v>413</v>
      </c>
      <c r="P158" t="s">
        <v>24</v>
      </c>
      <c r="Q158" t="s">
        <v>405</v>
      </c>
      <c r="R158">
        <v>2021</v>
      </c>
      <c r="S158" s="34">
        <v>44270</v>
      </c>
      <c r="T158" s="35">
        <v>10</v>
      </c>
      <c r="U158" t="e">
        <f>INDEX('债券名单-中文'!$B:$I,MATCH(EN_work!$D158,'债券名单-中文'!$B:$B,0),8)</f>
        <v>#N/A</v>
      </c>
      <c r="V158" t="e">
        <f>INDEX('债券名单-中文'!$B:$I,MATCH(EN_work!$D158,'债券名单-中文'!$B:$B,0),9)</f>
        <v>#N/A</v>
      </c>
      <c r="W158" t="s">
        <v>26</v>
      </c>
      <c r="X158" t="s">
        <v>27</v>
      </c>
    </row>
    <row r="159" spans="1:24" x14ac:dyDescent="0.25">
      <c r="A159">
        <v>158</v>
      </c>
      <c r="B159" t="s">
        <v>414</v>
      </c>
      <c r="C159" t="str">
        <f t="shared" si="35"/>
        <v>132100052</v>
      </c>
      <c r="D159" s="23">
        <v>132100052</v>
      </c>
      <c r="E159" t="e">
        <f>VLOOKUP(D159,'债券名单-中文'!#REF!,2,FALSE)</f>
        <v>#REF!</v>
      </c>
      <c r="F159" t="str">
        <f>VLOOKUP(D159,'combined sheet'!$B$2:$C$194,2,FALSE)</f>
        <v>21重庆轨交GN003</v>
      </c>
      <c r="G159" t="str">
        <f t="shared" si="36"/>
        <v>21</v>
      </c>
      <c r="H159" t="str">
        <f t="shared" si="49"/>
        <v>CRT</v>
      </c>
      <c r="I159" t="str">
        <f t="shared" si="37"/>
        <v>CRT</v>
      </c>
      <c r="J159" t="str">
        <f t="shared" si="38"/>
        <v>GN003</v>
      </c>
      <c r="K159" t="str">
        <f>VLOOKUP(D159,'special label'!$D$2:$H$127,5,)</f>
        <v>(Carbon Neutral Bond)</v>
      </c>
      <c r="L159" s="31" t="str">
        <f t="shared" si="39"/>
        <v>21 CRT GN003 (Carbon Neutral Bond)</v>
      </c>
      <c r="M159" t="e">
        <f>INDEX('债券名单-中文'!$B:$I,MATCH(EN_work!D159,'债券名单-中文'!B:B,0),7)</f>
        <v>#N/A</v>
      </c>
      <c r="N159" s="1" t="s">
        <v>42</v>
      </c>
      <c r="O159" t="s">
        <v>415</v>
      </c>
      <c r="P159" t="s">
        <v>24</v>
      </c>
      <c r="Q159" t="s">
        <v>405</v>
      </c>
      <c r="R159">
        <v>2021</v>
      </c>
      <c r="S159" s="34">
        <v>44327</v>
      </c>
      <c r="T159" s="35">
        <v>6</v>
      </c>
      <c r="U159" t="e">
        <f>INDEX('债券名单-中文'!$B:$I,MATCH(EN_work!$D159,'债券名单-中文'!$B:$B,0),8)</f>
        <v>#N/A</v>
      </c>
      <c r="V159" t="e">
        <f>INDEX('债券名单-中文'!$B:$I,MATCH(EN_work!$D159,'债券名单-中文'!$B:$B,0),9)</f>
        <v>#N/A</v>
      </c>
      <c r="W159" t="s">
        <v>26</v>
      </c>
      <c r="X159" t="s">
        <v>27</v>
      </c>
    </row>
    <row r="160" spans="1:24" x14ac:dyDescent="0.25">
      <c r="A160">
        <v>159</v>
      </c>
      <c r="B160" t="s">
        <v>416</v>
      </c>
      <c r="C160" t="str">
        <f t="shared" si="35"/>
        <v>132100057</v>
      </c>
      <c r="D160" s="23">
        <v>132100057</v>
      </c>
      <c r="E160" t="e">
        <f>VLOOKUP(D160,'债券名单-中文'!#REF!,2,FALSE)</f>
        <v>#REF!</v>
      </c>
      <c r="F160" t="str">
        <f>VLOOKUP(D160,'combined sheet'!$B$2:$C$194,2,FALSE)</f>
        <v>21重庆轨交GN004</v>
      </c>
      <c r="G160" t="str">
        <f t="shared" si="36"/>
        <v>21</v>
      </c>
      <c r="H160" t="str">
        <f t="shared" si="49"/>
        <v>CRT</v>
      </c>
      <c r="I160" t="str">
        <f t="shared" si="37"/>
        <v>CRT</v>
      </c>
      <c r="J160" t="str">
        <f t="shared" si="38"/>
        <v>GN004</v>
      </c>
      <c r="K160" t="str">
        <f>VLOOKUP(D160,'special label'!$D$2:$H$127,5,)</f>
        <v>(Carbon Neutral Bond)</v>
      </c>
      <c r="L160" s="31" t="str">
        <f t="shared" si="39"/>
        <v>21 CRT GN004 (Carbon Neutral Bond)</v>
      </c>
      <c r="M160" t="e">
        <f>INDEX('债券名单-中文'!$B:$I,MATCH(EN_work!D160,'债券名单-中文'!B:B,0),7)</f>
        <v>#N/A</v>
      </c>
      <c r="N160" s="1" t="s">
        <v>42</v>
      </c>
      <c r="O160" t="s">
        <v>417</v>
      </c>
      <c r="P160" t="s">
        <v>24</v>
      </c>
      <c r="Q160" t="s">
        <v>405</v>
      </c>
      <c r="R160">
        <v>2021</v>
      </c>
      <c r="S160" s="34">
        <v>44347</v>
      </c>
      <c r="T160" s="35">
        <v>10</v>
      </c>
      <c r="U160" t="e">
        <f>INDEX('债券名单-中文'!$B:$I,MATCH(EN_work!$D160,'债券名单-中文'!$B:$B,0),8)</f>
        <v>#N/A</v>
      </c>
      <c r="V160" t="e">
        <f>INDEX('债券名单-中文'!$B:$I,MATCH(EN_work!$D160,'债券名单-中文'!$B:$B,0),9)</f>
        <v>#N/A</v>
      </c>
      <c r="W160" t="s">
        <v>26</v>
      </c>
      <c r="X160" t="s">
        <v>27</v>
      </c>
    </row>
    <row r="161" spans="1:24" x14ac:dyDescent="0.25">
      <c r="A161">
        <v>160</v>
      </c>
      <c r="B161" t="s">
        <v>418</v>
      </c>
      <c r="C161" t="str">
        <f t="shared" si="35"/>
        <v>132100084</v>
      </c>
      <c r="D161" s="23">
        <v>132100084</v>
      </c>
      <c r="E161" t="e">
        <f>VLOOKUP(D161,'债券名单-中文'!#REF!,2,FALSE)</f>
        <v>#REF!</v>
      </c>
      <c r="F161" t="str">
        <f>VLOOKUP(D161,'combined sheet'!$B$2:$C$194,2,FALSE)</f>
        <v>21重庆轨交GN005</v>
      </c>
      <c r="G161" t="str">
        <f t="shared" si="36"/>
        <v>21</v>
      </c>
      <c r="H161" t="str">
        <f t="shared" si="49"/>
        <v>CRT</v>
      </c>
      <c r="I161" t="str">
        <f t="shared" si="37"/>
        <v>CRT</v>
      </c>
      <c r="J161" t="str">
        <f t="shared" si="38"/>
        <v>GN005</v>
      </c>
      <c r="K161" t="str">
        <f>VLOOKUP(D161,'special label'!$D$2:$H$127,5,)</f>
        <v>(Carbon Neutral Bond)</v>
      </c>
      <c r="L161" s="31" t="str">
        <f t="shared" si="39"/>
        <v>21 CRT GN005 (Carbon Neutral Bond)</v>
      </c>
      <c r="M161" t="e">
        <f>INDEX('债券名单-中文'!$B:$I,MATCH(EN_work!D161,'债券名单-中文'!B:B,0),7)</f>
        <v>#N/A</v>
      </c>
      <c r="N161" s="1" t="s">
        <v>42</v>
      </c>
      <c r="O161" t="s">
        <v>419</v>
      </c>
      <c r="P161" t="s">
        <v>24</v>
      </c>
      <c r="Q161" t="s">
        <v>405</v>
      </c>
      <c r="R161">
        <v>2021</v>
      </c>
      <c r="S161" s="34">
        <v>44405</v>
      </c>
      <c r="T161" s="35">
        <v>15</v>
      </c>
      <c r="U161" t="e">
        <f>INDEX('债券名单-中文'!$B:$I,MATCH(EN_work!$D161,'债券名单-中文'!$B:$B,0),8)</f>
        <v>#N/A</v>
      </c>
      <c r="V161" t="e">
        <f>INDEX('债券名单-中文'!$B:$I,MATCH(EN_work!$D161,'债券名单-中文'!$B:$B,0),9)</f>
        <v>#N/A</v>
      </c>
      <c r="W161" t="s">
        <v>26</v>
      </c>
      <c r="X161" t="s">
        <v>27</v>
      </c>
    </row>
    <row r="162" spans="1:24" x14ac:dyDescent="0.25">
      <c r="A162">
        <v>161</v>
      </c>
      <c r="B162" t="s">
        <v>420</v>
      </c>
      <c r="C162" t="str">
        <f t="shared" si="35"/>
        <v>132100156</v>
      </c>
      <c r="D162" s="23">
        <v>132100156</v>
      </c>
      <c r="E162" t="e">
        <f>VLOOKUP(D162,'债券名单-中文'!#REF!,2,FALSE)</f>
        <v>#REF!</v>
      </c>
      <c r="F162" t="str">
        <f>VLOOKUP(D162,'combined sheet'!$B$2:$C$194,2,FALSE)</f>
        <v>21重庆轨交GN006</v>
      </c>
      <c r="G162" t="str">
        <f t="shared" si="36"/>
        <v>21</v>
      </c>
      <c r="H162" t="str">
        <f>LEFT(O162,LEN(O162)-22)</f>
        <v xml:space="preserve">Chongqing Rail Transit Gn006 </v>
      </c>
      <c r="I162" t="str">
        <f t="shared" si="37"/>
        <v xml:space="preserve">CHONGQING RAIL TRANSIT GN006 </v>
      </c>
      <c r="J162" t="str">
        <f t="shared" si="38"/>
        <v>GN006</v>
      </c>
      <c r="K162" t="str">
        <f>VLOOKUP(D162,'special label'!$D$2:$H$127,5,)</f>
        <v>(Carbon Neutral Bond)</v>
      </c>
      <c r="L162" s="31" t="str">
        <f t="shared" si="39"/>
        <v>21 CHONGQING RAIL TRANSIT GN006  GN006 (Carbon Neutral Bond)</v>
      </c>
      <c r="M162" t="e">
        <f>INDEX('债券名单-中文'!$B:$I,MATCH(EN_work!D162,'债券名单-中文'!B:B,0),7)</f>
        <v>#N/A</v>
      </c>
      <c r="N162" s="1" t="s">
        <v>42</v>
      </c>
      <c r="O162" t="s">
        <v>421</v>
      </c>
      <c r="P162" t="s">
        <v>24</v>
      </c>
      <c r="Q162" t="s">
        <v>405</v>
      </c>
      <c r="R162">
        <v>2021</v>
      </c>
      <c r="S162" s="34">
        <v>44526</v>
      </c>
      <c r="T162" s="35">
        <v>5</v>
      </c>
      <c r="U162" t="e">
        <f>INDEX('债券名单-中文'!$B:$I,MATCH(EN_work!$D162,'债券名单-中文'!$B:$B,0),8)</f>
        <v>#N/A</v>
      </c>
      <c r="V162" t="e">
        <f>INDEX('债券名单-中文'!$B:$I,MATCH(EN_work!$D162,'债券名单-中文'!$B:$B,0),9)</f>
        <v>#N/A</v>
      </c>
      <c r="W162" t="s">
        <v>26</v>
      </c>
      <c r="X162" t="s">
        <v>32</v>
      </c>
    </row>
    <row r="163" spans="1:24" x14ac:dyDescent="0.25">
      <c r="A163">
        <v>162</v>
      </c>
      <c r="B163" t="s">
        <v>422</v>
      </c>
      <c r="C163" t="str">
        <f t="shared" si="35"/>
        <v>132280007</v>
      </c>
      <c r="D163" s="23">
        <v>132280007</v>
      </c>
      <c r="E163" t="e">
        <f>VLOOKUP(D163,'债券名单-中文'!#REF!,2,FALSE)</f>
        <v>#REF!</v>
      </c>
      <c r="F163" t="str">
        <f>VLOOKUP(D163,'combined sheet'!$B$2:$C$194,2,FALSE)</f>
        <v>22重庆轨交GN002</v>
      </c>
      <c r="G163" t="str">
        <f t="shared" si="36"/>
        <v>22</v>
      </c>
      <c r="H163" t="str">
        <f t="shared" ref="H163:H166" si="50">LEFT(O163,LEN(O163)-14)</f>
        <v>CRT</v>
      </c>
      <c r="I163" t="str">
        <f t="shared" si="37"/>
        <v>CRT</v>
      </c>
      <c r="J163" t="str">
        <f t="shared" si="38"/>
        <v>GN002</v>
      </c>
      <c r="K163" t="str">
        <f>VLOOKUP(D163,'special label'!$D$2:$H$127,5,)</f>
        <v>(Carbon Neutral Bond)</v>
      </c>
      <c r="L163" s="31" t="str">
        <f t="shared" si="39"/>
        <v>22 CRT GN002 (Carbon Neutral Bond)</v>
      </c>
      <c r="M163" t="e">
        <f>INDEX('债券名单-中文'!$B:$I,MATCH(EN_work!D163,'债券名单-中文'!B:B,0),7)</f>
        <v>#N/A</v>
      </c>
      <c r="N163" s="1" t="s">
        <v>42</v>
      </c>
      <c r="O163" t="s">
        <v>423</v>
      </c>
      <c r="P163" t="s">
        <v>24</v>
      </c>
      <c r="Q163" t="s">
        <v>405</v>
      </c>
      <c r="R163">
        <v>2022</v>
      </c>
      <c r="S163" s="34">
        <v>44589</v>
      </c>
      <c r="T163" s="35">
        <v>3</v>
      </c>
      <c r="U163" t="e">
        <f>INDEX('债券名单-中文'!$B:$I,MATCH(EN_work!$D163,'债券名单-中文'!$B:$B,0),8)</f>
        <v>#N/A</v>
      </c>
      <c r="V163" t="e">
        <f>INDEX('债券名单-中文'!$B:$I,MATCH(EN_work!$D163,'债券名单-中文'!$B:$B,0),9)</f>
        <v>#N/A</v>
      </c>
      <c r="W163" t="s">
        <v>26</v>
      </c>
      <c r="X163" t="s">
        <v>32</v>
      </c>
    </row>
    <row r="164" spans="1:24" x14ac:dyDescent="0.25">
      <c r="A164">
        <v>163</v>
      </c>
      <c r="B164" t="s">
        <v>424</v>
      </c>
      <c r="C164" t="str">
        <f t="shared" si="35"/>
        <v>132280085</v>
      </c>
      <c r="D164" s="23">
        <v>132280085</v>
      </c>
      <c r="E164" t="e">
        <f>VLOOKUP(D164,'债券名单-中文'!#REF!,2,FALSE)</f>
        <v>#REF!</v>
      </c>
      <c r="F164" t="str">
        <f>VLOOKUP(D164,'combined sheet'!$B$2:$C$194,2,FALSE)</f>
        <v>22重庆轨交GN003</v>
      </c>
      <c r="G164" t="str">
        <f t="shared" si="36"/>
        <v>22</v>
      </c>
      <c r="H164" t="str">
        <f t="shared" si="50"/>
        <v>CRT</v>
      </c>
      <c r="I164" t="str">
        <f t="shared" si="37"/>
        <v>CRT</v>
      </c>
      <c r="J164" t="str">
        <f t="shared" si="38"/>
        <v>GN003</v>
      </c>
      <c r="K164" t="str">
        <f>VLOOKUP(D164,'special label'!$D$2:$H$127,5,)</f>
        <v>(Carbon Neutral Bond)</v>
      </c>
      <c r="L164" s="31" t="str">
        <f t="shared" si="39"/>
        <v>22 CRT GN003 (Carbon Neutral Bond)</v>
      </c>
      <c r="M164" t="e">
        <f>INDEX('债券名单-中文'!$B:$I,MATCH(EN_work!D164,'债券名单-中文'!B:B,0),7)</f>
        <v>#N/A</v>
      </c>
      <c r="N164" s="1" t="s">
        <v>42</v>
      </c>
      <c r="O164" t="s">
        <v>425</v>
      </c>
      <c r="P164" t="s">
        <v>24</v>
      </c>
      <c r="Q164" t="s">
        <v>405</v>
      </c>
      <c r="R164">
        <v>2022</v>
      </c>
      <c r="S164" s="34">
        <v>44819</v>
      </c>
      <c r="T164" s="35">
        <v>1.5</v>
      </c>
      <c r="U164" t="e">
        <f>INDEX('债券名单-中文'!$B:$I,MATCH(EN_work!$D164,'债券名单-中文'!$B:$B,0),8)</f>
        <v>#N/A</v>
      </c>
      <c r="V164" t="e">
        <f>INDEX('债券名单-中文'!$B:$I,MATCH(EN_work!$D164,'债券名单-中文'!$B:$B,0),9)</f>
        <v>#N/A</v>
      </c>
      <c r="W164" t="s">
        <v>26</v>
      </c>
      <c r="X164" t="s">
        <v>45</v>
      </c>
    </row>
    <row r="165" spans="1:24" x14ac:dyDescent="0.25">
      <c r="A165">
        <v>164</v>
      </c>
      <c r="B165" t="s">
        <v>426</v>
      </c>
      <c r="C165" t="str">
        <f t="shared" si="35"/>
        <v>132280109</v>
      </c>
      <c r="D165" s="23">
        <v>132280109</v>
      </c>
      <c r="E165" t="e">
        <f>VLOOKUP(D165,'债券名单-中文'!#REF!,2,FALSE)</f>
        <v>#REF!</v>
      </c>
      <c r="F165" t="str">
        <f>VLOOKUP(D165,'combined sheet'!$B$2:$C$194,2,FALSE)</f>
        <v>22重庆轨交GN004</v>
      </c>
      <c r="G165" t="str">
        <f t="shared" si="36"/>
        <v>22</v>
      </c>
      <c r="H165" t="str">
        <f t="shared" si="50"/>
        <v>CRT</v>
      </c>
      <c r="I165" t="str">
        <f t="shared" si="37"/>
        <v>CRT</v>
      </c>
      <c r="J165" t="str">
        <f t="shared" si="38"/>
        <v>GN004</v>
      </c>
      <c r="L165" s="31" t="str">
        <f t="shared" si="39"/>
        <v xml:space="preserve">22 CRT GN004 </v>
      </c>
      <c r="M165" t="e">
        <f>INDEX('债券名单-中文'!$B:$I,MATCH(EN_work!D165,'债券名单-中文'!B:B,0),7)</f>
        <v>#N/A</v>
      </c>
      <c r="N165" s="1" t="s">
        <v>42</v>
      </c>
      <c r="O165" t="s">
        <v>427</v>
      </c>
      <c r="P165" t="s">
        <v>24</v>
      </c>
      <c r="Q165" t="s">
        <v>405</v>
      </c>
      <c r="R165">
        <v>2022</v>
      </c>
      <c r="S165" s="34">
        <v>44879</v>
      </c>
      <c r="T165" s="35">
        <v>1.5</v>
      </c>
      <c r="U165" t="e">
        <f>INDEX('债券名单-中文'!$B:$I,MATCH(EN_work!$D165,'债券名单-中文'!$B:$B,0),8)</f>
        <v>#N/A</v>
      </c>
      <c r="V165" t="e">
        <f>INDEX('债券名单-中文'!$B:$I,MATCH(EN_work!$D165,'债券名单-中文'!$B:$B,0),9)</f>
        <v>#N/A</v>
      </c>
      <c r="W165" t="s">
        <v>26</v>
      </c>
      <c r="X165" t="s">
        <v>45</v>
      </c>
    </row>
    <row r="166" spans="1:24" x14ac:dyDescent="0.25">
      <c r="A166">
        <v>165</v>
      </c>
      <c r="B166" t="s">
        <v>428</v>
      </c>
      <c r="C166" t="str">
        <f t="shared" si="35"/>
        <v>102281883</v>
      </c>
      <c r="D166" s="23">
        <v>102281883</v>
      </c>
      <c r="E166" t="e">
        <f>VLOOKUP(D166,'债券名单-中文'!#REF!,2,FALSE)</f>
        <v>#REF!</v>
      </c>
      <c r="F166" t="str">
        <f>VLOOKUP(D166,'combined sheet'!$B$2:$C$194,2,FALSE)</f>
        <v>22正泰MTN003</v>
      </c>
      <c r="G166" t="str">
        <f t="shared" si="36"/>
        <v>22</v>
      </c>
      <c r="H166" t="str">
        <f t="shared" si="50"/>
        <v>CHIN</v>
      </c>
      <c r="I166" t="str">
        <f t="shared" si="37"/>
        <v>CHIN</v>
      </c>
      <c r="J166" t="str">
        <f t="shared" ref="J166:J167" si="51">RIGHT(F166,6)</f>
        <v>MTN003</v>
      </c>
      <c r="K166" t="str">
        <f>VLOOKUP(D166,'special label'!$D$2:$H$127,5,)</f>
        <v>(Green)</v>
      </c>
      <c r="L166" s="31" t="str">
        <f t="shared" si="39"/>
        <v>22 CHIN MTN003 (Green)</v>
      </c>
      <c r="M166" t="e">
        <f>INDEX('债券名单-中文'!$B:$I,MATCH(EN_work!D166,'债券名单-中文'!B:B,0),7)</f>
        <v>#N/A</v>
      </c>
      <c r="N166" s="1" t="s">
        <v>22</v>
      </c>
      <c r="O166" t="s">
        <v>429</v>
      </c>
      <c r="P166" t="s">
        <v>24</v>
      </c>
      <c r="Q166" t="s">
        <v>430</v>
      </c>
      <c r="R166">
        <v>2022</v>
      </c>
      <c r="S166" s="34">
        <v>44796</v>
      </c>
      <c r="T166" s="35">
        <v>5</v>
      </c>
      <c r="U166" t="e">
        <f>INDEX('债券名单-中文'!$B:$I,MATCH(EN_work!$D166,'债券名单-中文'!$B:$B,0),8)</f>
        <v>#N/A</v>
      </c>
      <c r="V166" t="e">
        <f>INDEX('债券名单-中文'!$B:$I,MATCH(EN_work!$D166,'债券名单-中文'!$B:$B,0),9)</f>
        <v>#N/A</v>
      </c>
      <c r="W166" t="s">
        <v>26</v>
      </c>
      <c r="X166" t="s">
        <v>45</v>
      </c>
    </row>
    <row r="167" spans="1:24" x14ac:dyDescent="0.25">
      <c r="A167">
        <v>166</v>
      </c>
      <c r="B167" t="s">
        <v>431</v>
      </c>
      <c r="C167" t="str">
        <f t="shared" si="35"/>
        <v>102100964</v>
      </c>
      <c r="D167" s="23">
        <v>102100964</v>
      </c>
      <c r="E167" t="e">
        <f>VLOOKUP(D167,'债券名单-中文'!#REF!,2,FALSE)</f>
        <v>#REF!</v>
      </c>
      <c r="F167" t="str">
        <f>VLOOKUP(D167,'combined sheet'!$B$2:$C$194,2,FALSE)</f>
        <v>21三峡新能MTN002</v>
      </c>
      <c r="G167" t="str">
        <f t="shared" si="36"/>
        <v>21</v>
      </c>
      <c r="H167" t="str">
        <f>LEFT(O167,LEN(O167)-16)</f>
        <v>CHINA THREE GORGES RENEWABLES (GROUP)</v>
      </c>
      <c r="I167" t="str">
        <f t="shared" si="37"/>
        <v>CHINA THREE GORGES RENEWABLES (GROUP)</v>
      </c>
      <c r="J167" t="str">
        <f t="shared" si="51"/>
        <v>MTN002</v>
      </c>
      <c r="K167" t="str">
        <f>VLOOKUP(D167,'special label'!$D$2:$H$127,5,)</f>
        <v>(Carbon Neutral Bond)</v>
      </c>
      <c r="L167" s="31" t="str">
        <f t="shared" si="39"/>
        <v>21 CHINA THREE GORGES RENEWABLES (GROUP) MTN002 (Carbon Neutral Bond)</v>
      </c>
      <c r="M167" t="e">
        <f>INDEX('债券名单-中文'!$B:$I,MATCH(EN_work!D167,'债券名单-中文'!B:B,0),7)</f>
        <v>#N/A</v>
      </c>
      <c r="N167" s="1" t="s">
        <v>34</v>
      </c>
      <c r="O167" t="s">
        <v>432</v>
      </c>
      <c r="P167" t="s">
        <v>24</v>
      </c>
      <c r="Q167" t="s">
        <v>433</v>
      </c>
      <c r="R167">
        <v>2021</v>
      </c>
      <c r="S167" s="34">
        <v>44327</v>
      </c>
      <c r="T167" s="35">
        <v>15</v>
      </c>
      <c r="U167" t="e">
        <f>INDEX('债券名单-中文'!$B:$I,MATCH(EN_work!$D167,'债券名单-中文'!$B:$B,0),8)</f>
        <v>#N/A</v>
      </c>
      <c r="V167" t="e">
        <f>INDEX('债券名单-中文'!$B:$I,MATCH(EN_work!$D167,'债券名单-中文'!$B:$B,0),9)</f>
        <v>#N/A</v>
      </c>
      <c r="W167" t="s">
        <v>26</v>
      </c>
      <c r="X167" t="s">
        <v>27</v>
      </c>
    </row>
    <row r="168" spans="1:24" x14ac:dyDescent="0.25">
      <c r="A168">
        <v>167</v>
      </c>
      <c r="B168" t="s">
        <v>434</v>
      </c>
      <c r="C168" t="str">
        <f t="shared" si="35"/>
        <v>132100111</v>
      </c>
      <c r="D168" s="23">
        <v>132100111</v>
      </c>
      <c r="E168" t="e">
        <f>VLOOKUP(D168,'债券名单-中文'!#REF!,2,FALSE)</f>
        <v>#REF!</v>
      </c>
      <c r="F168" t="str">
        <f>VLOOKUP(D168,'combined sheet'!$B$2:$C$194,2,FALSE)</f>
        <v>21三峡租赁GN001</v>
      </c>
      <c r="G168" t="str">
        <f t="shared" si="36"/>
        <v>21</v>
      </c>
      <c r="H168" t="str">
        <f>LEFT(O168,LEN(O168)-16)</f>
        <v>THREE GORGES FINANCIAL LEASING</v>
      </c>
      <c r="I168" t="str">
        <f t="shared" si="37"/>
        <v>THREE GORGES FINANCIAL LEASING</v>
      </c>
      <c r="J168" t="str">
        <f t="shared" si="38"/>
        <v>GN001</v>
      </c>
      <c r="K168" t="str">
        <f>VLOOKUP(D168,'special label'!$D$2:$H$127,5,)</f>
        <v>(Carbon Neutral Bond)</v>
      </c>
      <c r="L168" s="31" t="str">
        <f t="shared" si="39"/>
        <v>21 THREE GORGES FINANCIAL LEASING GN001 (Carbon Neutral Bond)</v>
      </c>
      <c r="M168" t="e">
        <f>INDEX('债券名单-中文'!$B:$I,MATCH(EN_work!D168,'债券名单-中文'!B:B,0),7)</f>
        <v>#N/A</v>
      </c>
      <c r="N168" s="1" t="s">
        <v>34</v>
      </c>
      <c r="O168" t="s">
        <v>435</v>
      </c>
      <c r="P168" t="s">
        <v>24</v>
      </c>
      <c r="Q168" t="s">
        <v>436</v>
      </c>
      <c r="R168">
        <v>2021</v>
      </c>
      <c r="S168" s="34">
        <v>44456</v>
      </c>
      <c r="T168" s="35">
        <v>10</v>
      </c>
      <c r="U168" t="e">
        <f>INDEX('债券名单-中文'!$B:$I,MATCH(EN_work!$D168,'债券名单-中文'!$B:$B,0),8)</f>
        <v>#N/A</v>
      </c>
      <c r="V168" t="e">
        <f>INDEX('债券名单-中文'!$B:$I,MATCH(EN_work!$D168,'债券名单-中文'!$B:$B,0),9)</f>
        <v>#N/A</v>
      </c>
      <c r="W168" t="s">
        <v>26</v>
      </c>
      <c r="X168" t="s">
        <v>32</v>
      </c>
    </row>
    <row r="169" spans="1:24" ht="25" x14ac:dyDescent="0.25">
      <c r="A169">
        <v>168</v>
      </c>
      <c r="B169" t="s">
        <v>437</v>
      </c>
      <c r="C169" t="str">
        <f t="shared" si="35"/>
        <v>102280300</v>
      </c>
      <c r="D169" s="23">
        <v>102280300</v>
      </c>
      <c r="E169" t="e">
        <f>VLOOKUP(D169,'债券名单-中文'!#REF!,2,FALSE)</f>
        <v>#REF!</v>
      </c>
      <c r="F169" t="str">
        <f>VLOOKUP(D169,'combined sheet'!$B$2:$C$194,2,FALSE)</f>
        <v>22三峡新能MTN001</v>
      </c>
      <c r="G169" t="str">
        <f t="shared" si="36"/>
        <v>22</v>
      </c>
      <c r="H169" t="str">
        <f t="shared" ref="H169:H170" si="52">LEFT(O169,LEN(O169)-14)</f>
        <v>CTGR</v>
      </c>
      <c r="I169" t="str">
        <f t="shared" si="37"/>
        <v>CTGR</v>
      </c>
      <c r="J169" t="str">
        <f t="shared" ref="J169:J171" si="53">RIGHT(F169,6)</f>
        <v>MTN001</v>
      </c>
      <c r="K169" t="str">
        <f>VLOOKUP(D169,'special label'!$D$2:$H$127,5,)</f>
        <v>(Carbon Neutral Bond)</v>
      </c>
      <c r="L169" s="31" t="str">
        <f t="shared" si="39"/>
        <v>22 CTGR MTN001 (Carbon Neutral Bond)</v>
      </c>
      <c r="M169" t="e">
        <f>INDEX('债券名单-中文'!$B:$I,MATCH(EN_work!D169,'债券名单-中文'!B:B,0),7)</f>
        <v>#N/A</v>
      </c>
      <c r="N169" s="1" t="s">
        <v>29</v>
      </c>
      <c r="O169" t="s">
        <v>438</v>
      </c>
      <c r="P169" t="s">
        <v>24</v>
      </c>
      <c r="Q169" t="s">
        <v>433</v>
      </c>
      <c r="R169">
        <v>2022</v>
      </c>
      <c r="S169" s="34">
        <v>44613</v>
      </c>
      <c r="T169" s="35">
        <v>20</v>
      </c>
      <c r="U169" t="e">
        <f>INDEX('债券名单-中文'!$B:$I,MATCH(EN_work!$D169,'债券名单-中文'!$B:$B,0),8)</f>
        <v>#N/A</v>
      </c>
      <c r="V169" t="e">
        <f>INDEX('债券名单-中文'!$B:$I,MATCH(EN_work!$D169,'债券名单-中文'!$B:$B,0),9)</f>
        <v>#N/A</v>
      </c>
      <c r="W169" t="s">
        <v>26</v>
      </c>
      <c r="X169" t="s">
        <v>32</v>
      </c>
    </row>
    <row r="170" spans="1:24" ht="25" x14ac:dyDescent="0.25">
      <c r="A170">
        <v>169</v>
      </c>
      <c r="B170" t="s">
        <v>439</v>
      </c>
      <c r="C170" t="str">
        <f t="shared" si="35"/>
        <v>102281065</v>
      </c>
      <c r="D170" s="23">
        <v>102281065</v>
      </c>
      <c r="E170" t="e">
        <f>VLOOKUP(D170,'债券名单-中文'!#REF!,2,FALSE)</f>
        <v>#REF!</v>
      </c>
      <c r="F170" t="str">
        <f>VLOOKUP(D170,'combined sheet'!$B$2:$C$194,2,FALSE)</f>
        <v>22三峡新能MTN002</v>
      </c>
      <c r="G170" t="str">
        <f t="shared" si="36"/>
        <v>22</v>
      </c>
      <c r="H170" t="str">
        <f t="shared" si="52"/>
        <v>CTGR</v>
      </c>
      <c r="I170" t="str">
        <f t="shared" si="37"/>
        <v>CTGR</v>
      </c>
      <c r="J170" t="str">
        <f t="shared" si="53"/>
        <v>MTN002</v>
      </c>
      <c r="K170" t="str">
        <f>VLOOKUP(D170,'special label'!$D$2:$H$127,5,)</f>
        <v>(Carbon Neutral Bond)</v>
      </c>
      <c r="L170" s="31" t="str">
        <f t="shared" si="39"/>
        <v>22 CTGR MTN002 (Carbon Neutral Bond)</v>
      </c>
      <c r="M170" t="e">
        <f>INDEX('债券名单-中文'!$B:$I,MATCH(EN_work!D170,'债券名单-中文'!B:B,0),7)</f>
        <v>#N/A</v>
      </c>
      <c r="N170" s="1" t="s">
        <v>29</v>
      </c>
      <c r="O170" t="s">
        <v>440</v>
      </c>
      <c r="P170" t="s">
        <v>24</v>
      </c>
      <c r="Q170" t="s">
        <v>433</v>
      </c>
      <c r="R170">
        <v>2022</v>
      </c>
      <c r="S170" s="34">
        <v>44691</v>
      </c>
      <c r="T170" s="35">
        <v>20</v>
      </c>
      <c r="U170" t="e">
        <f>INDEX('债券名单-中文'!$B:$I,MATCH(EN_work!$D170,'债券名单-中文'!$B:$B,0),8)</f>
        <v>#N/A</v>
      </c>
      <c r="V170" t="e">
        <f>INDEX('债券名单-中文'!$B:$I,MATCH(EN_work!$D170,'债券名单-中文'!$B:$B,0),9)</f>
        <v>#N/A</v>
      </c>
      <c r="W170" t="s">
        <v>26</v>
      </c>
      <c r="X170" t="s">
        <v>32</v>
      </c>
    </row>
    <row r="171" spans="1:24" s="26" customFormat="1" x14ac:dyDescent="0.25">
      <c r="A171">
        <v>170</v>
      </c>
      <c r="B171" t="s">
        <v>441</v>
      </c>
      <c r="C171" t="str">
        <f t="shared" si="35"/>
        <v>082101475</v>
      </c>
      <c r="D171" s="23">
        <v>82101475</v>
      </c>
      <c r="E171" t="e">
        <f>VLOOKUP(D171,'债券名单-中文'!#REF!,2,FALSE)</f>
        <v>#REF!</v>
      </c>
      <c r="F171" t="str">
        <f>VLOOKUP(D171,'combined sheet'!$B$2:$C$194,2,FALSE)</f>
        <v>21三峡新能ABN002</v>
      </c>
      <c r="G171" t="str">
        <f t="shared" si="36"/>
        <v>21</v>
      </c>
      <c r="H171" t="str">
        <f>LEFT(O171,LEN(O171)-19)</f>
        <v>CHINA THREE GORGES RENEWABLES (GROUP)</v>
      </c>
      <c r="I171" t="str">
        <f t="shared" si="37"/>
        <v>CHINA THREE GORGES RENEWABLES (GROUP)</v>
      </c>
      <c r="J171" t="str">
        <f t="shared" si="53"/>
        <v>ABN002</v>
      </c>
      <c r="K171" t="str">
        <f>VLOOKUP(D171,'special label'!$D$2:$H$127,5,)</f>
        <v>(Carbon Neutral Bond)</v>
      </c>
      <c r="L171" s="31" t="str">
        <f t="shared" si="39"/>
        <v>21 CHINA THREE GORGES RENEWABLES (GROUP) ABN002 (Carbon Neutral Bond)</v>
      </c>
      <c r="M171" t="e">
        <f>INDEX('债券名单-中文'!$B:$I,MATCH(EN_work!D171,'债券名单-中文'!B:B,0),7)</f>
        <v>#N/A</v>
      </c>
      <c r="N171" s="1" t="s">
        <v>34</v>
      </c>
      <c r="O171" t="s">
        <v>442</v>
      </c>
      <c r="P171" t="s">
        <v>389</v>
      </c>
      <c r="Q171" t="s">
        <v>433</v>
      </c>
      <c r="R171">
        <v>2021</v>
      </c>
      <c r="S171" s="34">
        <v>44559</v>
      </c>
      <c r="T171" s="35">
        <v>8.85</v>
      </c>
      <c r="U171" t="e">
        <f>INDEX('债券名单-中文'!$B:$I,MATCH(EN_work!$D171,'债券名单-中文'!$B:$B,0),8)</f>
        <v>#N/A</v>
      </c>
      <c r="V171" t="e">
        <f>INDEX('债券名单-中文'!$B:$I,MATCH(EN_work!$D171,'债券名单-中文'!$B:$B,0),9)</f>
        <v>#N/A</v>
      </c>
      <c r="W171" s="26" t="s">
        <v>26</v>
      </c>
      <c r="X171" s="26" t="s">
        <v>45</v>
      </c>
    </row>
    <row r="172" spans="1:24" ht="25" x14ac:dyDescent="0.25">
      <c r="A172">
        <v>171</v>
      </c>
      <c r="B172" t="s">
        <v>443</v>
      </c>
      <c r="C172" t="str">
        <f t="shared" si="35"/>
        <v>132100129</v>
      </c>
      <c r="D172" s="23">
        <v>132100129</v>
      </c>
      <c r="E172" t="e">
        <f>VLOOKUP(D172,'债券名单-中文'!#REF!,2,FALSE)</f>
        <v>#REF!</v>
      </c>
      <c r="F172" t="str">
        <f>VLOOKUP(D172,'combined sheet'!$B$2:$C$194,2,FALSE)</f>
        <v>21中电国际GN001</v>
      </c>
      <c r="G172" t="str">
        <f t="shared" si="36"/>
        <v>21</v>
      </c>
      <c r="H172" t="str">
        <f>LEFT(O172,LEN(O172)-16)</f>
        <v>CHINA POWER INTERNATIONAL DEVELOPMENT</v>
      </c>
      <c r="I172" t="str">
        <f t="shared" si="37"/>
        <v>CHINA POWER INTERNATIONAL DEVELOPMENT</v>
      </c>
      <c r="J172" t="str">
        <f t="shared" si="38"/>
        <v>GN001</v>
      </c>
      <c r="K172" t="str">
        <f>VLOOKUP(D172,'special label'!$D$2:$H$127,5,)</f>
        <v>(Carbon Neutral Bond)</v>
      </c>
      <c r="L172" s="31" t="str">
        <f t="shared" si="39"/>
        <v>21 CHINA POWER INTERNATIONAL DEVELOPMENT GN001 (Carbon Neutral Bond)</v>
      </c>
      <c r="M172" t="e">
        <f>INDEX('债券名单-中文'!$B:$I,MATCH(EN_work!D172,'债券名单-中文'!B:B,0),7)</f>
        <v>#N/A</v>
      </c>
      <c r="N172" s="1" t="s">
        <v>29</v>
      </c>
      <c r="O172" t="s">
        <v>444</v>
      </c>
      <c r="P172" t="s">
        <v>24</v>
      </c>
      <c r="Q172" t="s">
        <v>445</v>
      </c>
      <c r="R172">
        <v>2021</v>
      </c>
      <c r="S172" s="34">
        <v>44491</v>
      </c>
      <c r="T172" s="35">
        <v>10</v>
      </c>
      <c r="U172" t="e">
        <f>INDEX('债券名单-中文'!$B:$I,MATCH(EN_work!$D172,'债券名单-中文'!$B:$B,0),8)</f>
        <v>#N/A</v>
      </c>
      <c r="V172" t="e">
        <f>INDEX('债券名单-中文'!$B:$I,MATCH(EN_work!$D172,'债券名单-中文'!$B:$B,0),9)</f>
        <v>#N/A</v>
      </c>
      <c r="W172" t="s">
        <v>26</v>
      </c>
      <c r="X172" t="s">
        <v>32</v>
      </c>
    </row>
    <row r="173" spans="1:24" x14ac:dyDescent="0.25">
      <c r="A173">
        <v>172</v>
      </c>
      <c r="B173" t="s">
        <v>446</v>
      </c>
      <c r="C173" t="str">
        <f t="shared" si="35"/>
        <v>131800019</v>
      </c>
      <c r="D173" s="23">
        <v>131800019</v>
      </c>
      <c r="E173" t="e">
        <f>VLOOKUP(D173,'债券名单-中文'!#REF!,2,FALSE)</f>
        <v>#REF!</v>
      </c>
      <c r="F173" t="str">
        <f>VLOOKUP(D173,'combined sheet'!$B$2:$C$194,2,FALSE)</f>
        <v>18蓉城轨交GN001</v>
      </c>
      <c r="G173" t="str">
        <f t="shared" si="36"/>
        <v>18</v>
      </c>
      <c r="H173" t="str">
        <f>LEFT(O173,LEN(O173)-16)</f>
        <v>METRO</v>
      </c>
      <c r="I173" t="str">
        <f t="shared" si="37"/>
        <v>METRO</v>
      </c>
      <c r="J173" t="str">
        <f t="shared" si="38"/>
        <v>GN001</v>
      </c>
      <c r="L173" s="31" t="str">
        <f t="shared" si="39"/>
        <v xml:space="preserve">18 METRO GN001 </v>
      </c>
      <c r="M173" t="e">
        <f>INDEX('债券名单-中文'!$B:$I,MATCH(EN_work!D173,'债券名单-中文'!B:B,0),7)</f>
        <v>#N/A</v>
      </c>
      <c r="N173" s="1" t="s">
        <v>42</v>
      </c>
      <c r="O173" t="s">
        <v>447</v>
      </c>
      <c r="P173" t="s">
        <v>24</v>
      </c>
      <c r="Q173" t="s">
        <v>448</v>
      </c>
      <c r="R173">
        <v>2018</v>
      </c>
      <c r="S173" s="34">
        <v>43440</v>
      </c>
      <c r="T173" s="35">
        <v>20</v>
      </c>
      <c r="U173" t="e">
        <f>INDEX('债券名单-中文'!$B:$I,MATCH(EN_work!$D173,'债券名单-中文'!$B:$B,0),8)</f>
        <v>#N/A</v>
      </c>
      <c r="V173" t="e">
        <f>INDEX('债券名单-中文'!$B:$I,MATCH(EN_work!$D173,'债券名单-中文'!$B:$B,0),9)</f>
        <v>#N/A</v>
      </c>
      <c r="W173" t="s">
        <v>26</v>
      </c>
      <c r="X173" t="s">
        <v>76</v>
      </c>
    </row>
    <row r="174" spans="1:24" x14ac:dyDescent="0.25">
      <c r="A174">
        <v>173</v>
      </c>
      <c r="B174" t="s">
        <v>449</v>
      </c>
      <c r="C174" t="str">
        <f t="shared" si="35"/>
        <v>131900005</v>
      </c>
      <c r="D174" s="23">
        <v>131900005</v>
      </c>
      <c r="E174" t="e">
        <f>VLOOKUP(D174,'债券名单-中文'!#REF!,2,FALSE)</f>
        <v>#REF!</v>
      </c>
      <c r="F174" t="str">
        <f>VLOOKUP(D174,'combined sheet'!$B$2:$C$194,2,FALSE)</f>
        <v>19蓉城轨交GN001</v>
      </c>
      <c r="G174" t="str">
        <f t="shared" si="36"/>
        <v>19</v>
      </c>
      <c r="H174" t="str">
        <f>LEFT(O174,LEN(O174)-16)</f>
        <v>METRO</v>
      </c>
      <c r="I174" t="str">
        <f t="shared" si="37"/>
        <v>METRO</v>
      </c>
      <c r="J174" t="str">
        <f t="shared" si="38"/>
        <v>GN001</v>
      </c>
      <c r="L174" s="31" t="str">
        <f t="shared" si="39"/>
        <v xml:space="preserve">19 METRO GN001 </v>
      </c>
      <c r="M174" t="e">
        <f>INDEX('债券名单-中文'!$B:$I,MATCH(EN_work!D174,'债券名单-中文'!B:B,0),7)</f>
        <v>#N/A</v>
      </c>
      <c r="N174" s="1" t="s">
        <v>42</v>
      </c>
      <c r="O174" t="s">
        <v>450</v>
      </c>
      <c r="P174" t="s">
        <v>24</v>
      </c>
      <c r="Q174" t="s">
        <v>448</v>
      </c>
      <c r="R174">
        <v>2019</v>
      </c>
      <c r="S174" s="34">
        <v>43530</v>
      </c>
      <c r="T174" s="35">
        <v>30</v>
      </c>
      <c r="U174" t="e">
        <f>INDEX('债券名单-中文'!$B:$I,MATCH(EN_work!$D174,'债券名单-中文'!$B:$B,0),8)</f>
        <v>#N/A</v>
      </c>
      <c r="V174" t="e">
        <f>INDEX('债券名单-中文'!$B:$I,MATCH(EN_work!$D174,'债券名单-中文'!$B:$B,0),9)</f>
        <v>#N/A</v>
      </c>
      <c r="W174" t="s">
        <v>26</v>
      </c>
      <c r="X174" t="s">
        <v>76</v>
      </c>
    </row>
    <row r="175" spans="1:24" x14ac:dyDescent="0.25">
      <c r="A175">
        <v>174</v>
      </c>
      <c r="B175" t="s">
        <v>451</v>
      </c>
      <c r="C175" t="str">
        <f t="shared" si="35"/>
        <v>132000002</v>
      </c>
      <c r="D175" s="23">
        <v>132000002</v>
      </c>
      <c r="E175" t="e">
        <f>VLOOKUP(D175,'债券名单-中文'!#REF!,2,FALSE)</f>
        <v>#REF!</v>
      </c>
      <c r="F175" t="str">
        <f>VLOOKUP(D175,'combined sheet'!$B$2:$C$194,2,FALSE)</f>
        <v>20蓉城轨交GN001</v>
      </c>
      <c r="G175" t="str">
        <f t="shared" si="36"/>
        <v>20</v>
      </c>
      <c r="H175" t="str">
        <f>LEFT(O175,LEN(O175)-16)</f>
        <v>CHENGDU RAIL TRANSIT GROUP</v>
      </c>
      <c r="I175" t="str">
        <f t="shared" si="37"/>
        <v>CHENGDU RAIL TRANSIT GROUP</v>
      </c>
      <c r="J175" t="str">
        <f t="shared" si="38"/>
        <v>GN001</v>
      </c>
      <c r="L175" s="31" t="str">
        <f t="shared" si="39"/>
        <v xml:space="preserve">20 CHENGDU RAIL TRANSIT GROUP GN001 </v>
      </c>
      <c r="M175" t="e">
        <f>INDEX('债券名单-中文'!$B:$I,MATCH(EN_work!D175,'债券名单-中文'!B:B,0),7)</f>
        <v>#N/A</v>
      </c>
      <c r="N175" s="1" t="s">
        <v>42</v>
      </c>
      <c r="O175" t="s">
        <v>452</v>
      </c>
      <c r="P175" t="s">
        <v>24</v>
      </c>
      <c r="Q175" t="s">
        <v>448</v>
      </c>
      <c r="R175">
        <v>2020</v>
      </c>
      <c r="S175" s="34">
        <v>43882</v>
      </c>
      <c r="T175" s="35">
        <v>10</v>
      </c>
      <c r="U175" t="e">
        <f>INDEX('债券名单-中文'!$B:$I,MATCH(EN_work!$D175,'债券名单-中文'!$B:$B,0),8)</f>
        <v>#N/A</v>
      </c>
      <c r="V175" t="e">
        <f>INDEX('债券名单-中文'!$B:$I,MATCH(EN_work!$D175,'债券名单-中文'!$B:$B,0),9)</f>
        <v>#N/A</v>
      </c>
      <c r="W175" t="s">
        <v>26</v>
      </c>
      <c r="X175" t="s">
        <v>27</v>
      </c>
    </row>
    <row r="176" spans="1:24" x14ac:dyDescent="0.25">
      <c r="A176">
        <v>175</v>
      </c>
      <c r="B176" t="s">
        <v>453</v>
      </c>
      <c r="C176" t="str">
        <f t="shared" si="35"/>
        <v>132000026</v>
      </c>
      <c r="D176" s="23">
        <v>132000026</v>
      </c>
      <c r="E176" t="e">
        <f>VLOOKUP(D176,'债券名单-中文'!#REF!,2,FALSE)</f>
        <v>#REF!</v>
      </c>
      <c r="F176" t="str">
        <f>VLOOKUP(D176,'combined sheet'!$B$2:$C$194,2,FALSE)</f>
        <v>20蓉城轨交GN002</v>
      </c>
      <c r="G176" t="str">
        <f t="shared" si="36"/>
        <v>20</v>
      </c>
      <c r="H176" t="str">
        <f>LEFT(O176,LEN(O176)-16)</f>
        <v>CHENGDU RAIL TRANSIT GROUP</v>
      </c>
      <c r="I176" t="str">
        <f t="shared" si="37"/>
        <v>CHENGDU RAIL TRANSIT GROUP</v>
      </c>
      <c r="J176" t="str">
        <f t="shared" si="38"/>
        <v>GN002</v>
      </c>
      <c r="L176" s="31" t="str">
        <f t="shared" si="39"/>
        <v xml:space="preserve">20 CHENGDU RAIL TRANSIT GROUP GN002 </v>
      </c>
      <c r="M176" t="e">
        <f>INDEX('债券名单-中文'!$B:$I,MATCH(EN_work!D176,'债券名单-中文'!B:B,0),7)</f>
        <v>#N/A</v>
      </c>
      <c r="N176" s="1" t="s">
        <v>42</v>
      </c>
      <c r="O176" t="s">
        <v>454</v>
      </c>
      <c r="P176" t="s">
        <v>24</v>
      </c>
      <c r="Q176" t="s">
        <v>448</v>
      </c>
      <c r="R176">
        <v>2020</v>
      </c>
      <c r="S176" s="34">
        <v>44064</v>
      </c>
      <c r="T176" s="35">
        <v>10</v>
      </c>
      <c r="U176" t="e">
        <f>INDEX('债券名单-中文'!$B:$I,MATCH(EN_work!$D176,'债券名单-中文'!$B:$B,0),8)</f>
        <v>#N/A</v>
      </c>
      <c r="V176" t="e">
        <f>INDEX('债券名单-中文'!$B:$I,MATCH(EN_work!$D176,'债券名单-中文'!$B:$B,0),9)</f>
        <v>#N/A</v>
      </c>
      <c r="W176" t="s">
        <v>26</v>
      </c>
      <c r="X176" t="s">
        <v>27</v>
      </c>
    </row>
    <row r="177" spans="1:24" x14ac:dyDescent="0.25">
      <c r="A177">
        <v>176</v>
      </c>
      <c r="B177" t="s">
        <v>455</v>
      </c>
      <c r="C177" t="str">
        <f t="shared" si="35"/>
        <v>102103079</v>
      </c>
      <c r="D177" s="23">
        <v>102103079</v>
      </c>
      <c r="E177" t="e">
        <f>VLOOKUP(D177,'债券名单-中文'!#REF!,2,FALSE)</f>
        <v>#REF!</v>
      </c>
      <c r="F177" t="str">
        <f>VLOOKUP(D177,'combined sheet'!$B$2:$C$194,2,FALSE)</f>
        <v>21蓉城轨交MTN004</v>
      </c>
      <c r="G177" t="str">
        <f t="shared" si="36"/>
        <v>21</v>
      </c>
      <c r="H177" t="str">
        <f t="shared" ref="H177:H180" si="54">LEFT(O177,LEN(O177)-14)</f>
        <v>CHENGDU RAIL TRANSIT GROUP</v>
      </c>
      <c r="I177" t="str">
        <f t="shared" si="37"/>
        <v>CHENGDU RAIL TRANSIT GROUP</v>
      </c>
      <c r="J177" t="str">
        <f t="shared" ref="J177:J180" si="55">RIGHT(F177,6)</f>
        <v>MTN004</v>
      </c>
      <c r="K177" t="str">
        <f>VLOOKUP(D177,'special label'!$D$2:$H$127,5,)</f>
        <v>(Carbon Neutral Bond)</v>
      </c>
      <c r="L177" s="31" t="str">
        <f t="shared" si="39"/>
        <v>21 CHENGDU RAIL TRANSIT GROUP MTN004 (Carbon Neutral Bond)</v>
      </c>
      <c r="M177" t="e">
        <f>INDEX('债券名单-中文'!$B:$I,MATCH(EN_work!D177,'债券名单-中文'!B:B,0),7)</f>
        <v>#N/A</v>
      </c>
      <c r="N177" s="1" t="s">
        <v>42</v>
      </c>
      <c r="O177" t="s">
        <v>456</v>
      </c>
      <c r="P177" t="s">
        <v>24</v>
      </c>
      <c r="Q177" t="s">
        <v>448</v>
      </c>
      <c r="R177">
        <v>2021</v>
      </c>
      <c r="S177" s="34">
        <v>44524</v>
      </c>
      <c r="T177" s="35">
        <v>5</v>
      </c>
      <c r="U177" t="e">
        <f>INDEX('债券名单-中文'!$B:$I,MATCH(EN_work!$D177,'债券名单-中文'!$B:$B,0),8)</f>
        <v>#N/A</v>
      </c>
      <c r="V177" t="e">
        <f>INDEX('债券名单-中文'!$B:$I,MATCH(EN_work!$D177,'债券名单-中文'!$B:$B,0),9)</f>
        <v>#N/A</v>
      </c>
      <c r="W177" t="s">
        <v>26</v>
      </c>
      <c r="X177" t="s">
        <v>32</v>
      </c>
    </row>
    <row r="178" spans="1:24" x14ac:dyDescent="0.25">
      <c r="A178">
        <v>177</v>
      </c>
      <c r="B178" t="s">
        <v>457</v>
      </c>
      <c r="C178" t="str">
        <f t="shared" si="35"/>
        <v>102280517</v>
      </c>
      <c r="D178" s="23">
        <v>102280517</v>
      </c>
      <c r="E178" t="e">
        <f>VLOOKUP(D178,'债券名单-中文'!#REF!,2,FALSE)</f>
        <v>#REF!</v>
      </c>
      <c r="F178" t="str">
        <f>VLOOKUP(D178,'combined sheet'!$B$2:$C$194,2,FALSE)</f>
        <v>22蓉城轨交MTN003</v>
      </c>
      <c r="G178" t="str">
        <f t="shared" si="36"/>
        <v>22</v>
      </c>
      <c r="H178" t="str">
        <f t="shared" si="54"/>
        <v>CHENGDU RAIL TRANSIT GROUP</v>
      </c>
      <c r="I178" t="str">
        <f t="shared" si="37"/>
        <v>CHENGDU RAIL TRANSIT GROUP</v>
      </c>
      <c r="J178" t="str">
        <f t="shared" si="55"/>
        <v>MTN003</v>
      </c>
      <c r="K178" t="str">
        <f>VLOOKUP(D178,'special label'!$D$2:$H$127,5,)</f>
        <v>(Carbon Neutral Bond)</v>
      </c>
      <c r="L178" s="31" t="str">
        <f t="shared" si="39"/>
        <v>22 CHENGDU RAIL TRANSIT GROUP MTN003 (Carbon Neutral Bond)</v>
      </c>
      <c r="M178" t="e">
        <f>INDEX('债券名单-中文'!$B:$I,MATCH(EN_work!D178,'债券名单-中文'!B:B,0),7)</f>
        <v>#N/A</v>
      </c>
      <c r="N178" s="1" t="s">
        <v>42</v>
      </c>
      <c r="O178" t="s">
        <v>458</v>
      </c>
      <c r="P178" t="s">
        <v>24</v>
      </c>
      <c r="Q178" t="s">
        <v>448</v>
      </c>
      <c r="R178">
        <v>2022</v>
      </c>
      <c r="S178" s="34">
        <v>44635</v>
      </c>
      <c r="T178" s="35">
        <v>10</v>
      </c>
      <c r="U178" t="e">
        <f>INDEX('债券名单-中文'!$B:$I,MATCH(EN_work!$D178,'债券名单-中文'!$B:$B,0),8)</f>
        <v>#N/A</v>
      </c>
      <c r="V178" t="e">
        <f>INDEX('债券名单-中文'!$B:$I,MATCH(EN_work!$D178,'债券名单-中文'!$B:$B,0),9)</f>
        <v>#N/A</v>
      </c>
      <c r="W178" t="s">
        <v>26</v>
      </c>
      <c r="X178" t="s">
        <v>32</v>
      </c>
    </row>
    <row r="179" spans="1:24" x14ac:dyDescent="0.25">
      <c r="A179">
        <v>178</v>
      </c>
      <c r="B179" t="s">
        <v>459</v>
      </c>
      <c r="C179" t="str">
        <f t="shared" si="35"/>
        <v>102281246</v>
      </c>
      <c r="D179" s="23">
        <v>102281246</v>
      </c>
      <c r="E179" t="e">
        <f>VLOOKUP(D179,'债券名单-中文'!#REF!,2,FALSE)</f>
        <v>#REF!</v>
      </c>
      <c r="F179" t="str">
        <f>VLOOKUP(D179,'combined sheet'!$B$2:$C$194,2,FALSE)</f>
        <v>22蓉城轨交MTN004</v>
      </c>
      <c r="G179" t="str">
        <f t="shared" si="36"/>
        <v>22</v>
      </c>
      <c r="H179" t="str">
        <f t="shared" si="54"/>
        <v>CHENGDU RAIL TRANSIT GROUP</v>
      </c>
      <c r="I179" t="str">
        <f t="shared" si="37"/>
        <v>CHENGDU RAIL TRANSIT GROUP</v>
      </c>
      <c r="J179" t="str">
        <f t="shared" si="55"/>
        <v>MTN004</v>
      </c>
      <c r="K179" t="str">
        <f>VLOOKUP(D179,'special label'!$D$2:$H$127,5,)</f>
        <v>(Carbon Neutral Bond)</v>
      </c>
      <c r="L179" s="31" t="str">
        <f t="shared" si="39"/>
        <v>22 CHENGDU RAIL TRANSIT GROUP MTN004 (Carbon Neutral Bond)</v>
      </c>
      <c r="M179" t="e">
        <f>INDEX('债券名单-中文'!$B:$I,MATCH(EN_work!D179,'债券名单-中文'!B:B,0),7)</f>
        <v>#N/A</v>
      </c>
      <c r="N179" s="1" t="s">
        <v>42</v>
      </c>
      <c r="O179" t="s">
        <v>460</v>
      </c>
      <c r="P179" t="s">
        <v>24</v>
      </c>
      <c r="Q179" t="s">
        <v>448</v>
      </c>
      <c r="R179">
        <v>2022</v>
      </c>
      <c r="S179" s="34">
        <v>44725</v>
      </c>
      <c r="T179" s="35">
        <v>10</v>
      </c>
      <c r="U179" t="e">
        <f>INDEX('债券名单-中文'!$B:$I,MATCH(EN_work!$D179,'债券名单-中文'!$B:$B,0),8)</f>
        <v>#N/A</v>
      </c>
      <c r="V179" t="e">
        <f>INDEX('债券名单-中文'!$B:$I,MATCH(EN_work!$D179,'债券名单-中文'!$B:$B,0),9)</f>
        <v>#N/A</v>
      </c>
      <c r="W179" t="s">
        <v>26</v>
      </c>
      <c r="X179" t="s">
        <v>45</v>
      </c>
    </row>
    <row r="180" spans="1:24" x14ac:dyDescent="0.25">
      <c r="A180">
        <v>179</v>
      </c>
      <c r="B180" t="s">
        <v>461</v>
      </c>
      <c r="C180" t="str">
        <f t="shared" si="35"/>
        <v>102282534</v>
      </c>
      <c r="D180" s="23">
        <v>102282534</v>
      </c>
      <c r="E180" t="e">
        <f>VLOOKUP(D180,'债券名单-中文'!#REF!,2,FALSE)</f>
        <v>#REF!</v>
      </c>
      <c r="F180" t="str">
        <f>VLOOKUP(D180,'combined sheet'!$B$2:$C$194,2,FALSE)</f>
        <v>22蓉城轨交MTN005</v>
      </c>
      <c r="G180" t="str">
        <f t="shared" si="36"/>
        <v>22</v>
      </c>
      <c r="H180" t="str">
        <f t="shared" si="54"/>
        <v>CHENGDU RAIL TRANSIT GROUP</v>
      </c>
      <c r="I180" t="str">
        <f t="shared" si="37"/>
        <v>CHENGDU RAIL TRANSIT GROUP</v>
      </c>
      <c r="J180" t="str">
        <f t="shared" si="55"/>
        <v>MTN005</v>
      </c>
      <c r="K180" t="str">
        <f>VLOOKUP(D180,'special label'!$D$2:$H$127,5,)</f>
        <v>(Carbon Neutral Bond)</v>
      </c>
      <c r="L180" s="31" t="str">
        <f t="shared" si="39"/>
        <v>22 CHENGDU RAIL TRANSIT GROUP MTN005 (Carbon Neutral Bond)</v>
      </c>
      <c r="M180" t="e">
        <f>INDEX('债券名单-中文'!$B:$I,MATCH(EN_work!D180,'债券名单-中文'!B:B,0),7)</f>
        <v>#N/A</v>
      </c>
      <c r="N180" s="1" t="s">
        <v>42</v>
      </c>
      <c r="O180" t="s">
        <v>462</v>
      </c>
      <c r="P180" t="s">
        <v>24</v>
      </c>
      <c r="Q180" t="s">
        <v>448</v>
      </c>
      <c r="R180">
        <v>2022</v>
      </c>
      <c r="S180" s="34">
        <v>44882</v>
      </c>
      <c r="T180" s="35">
        <v>10</v>
      </c>
      <c r="U180" t="e">
        <f>INDEX('债券名单-中文'!$B:$I,MATCH(EN_work!$D180,'债券名单-中文'!$B:$B,0),8)</f>
        <v>#N/A</v>
      </c>
      <c r="V180" t="e">
        <f>INDEX('债券名单-中文'!$B:$I,MATCH(EN_work!$D180,'债券名单-中文'!$B:$B,0),9)</f>
        <v>#N/A</v>
      </c>
      <c r="W180" t="s">
        <v>26</v>
      </c>
      <c r="X180" t="s">
        <v>45</v>
      </c>
    </row>
    <row r="181" spans="1:24" x14ac:dyDescent="0.25">
      <c r="A181">
        <v>180</v>
      </c>
      <c r="B181" t="s">
        <v>463</v>
      </c>
      <c r="C181" t="str">
        <f t="shared" si="35"/>
        <v>132100059</v>
      </c>
      <c r="D181" s="23">
        <v>132100059</v>
      </c>
      <c r="E181" t="e">
        <f>VLOOKUP(D181,'债券名单-中文'!#REF!,2,FALSE)</f>
        <v>#REF!</v>
      </c>
      <c r="F181" t="str">
        <f>VLOOKUP(D181,'combined sheet'!$B$2:$C$194,2,FALSE)</f>
        <v>21常州轨交GN001</v>
      </c>
      <c r="G181" t="str">
        <f t="shared" si="36"/>
        <v>21</v>
      </c>
      <c r="H181" t="str">
        <f>LEFT(O181,LEN(O181)-16)</f>
        <v>CHANGZHOU METRO</v>
      </c>
      <c r="I181" t="str">
        <f t="shared" si="37"/>
        <v>CHANGZHOU METRO</v>
      </c>
      <c r="J181" t="str">
        <f t="shared" si="38"/>
        <v>GN001</v>
      </c>
      <c r="K181" t="str">
        <f>VLOOKUP(D181,'special label'!$D$2:$H$127,5,)</f>
        <v>(Carbon Neutral Bond)</v>
      </c>
      <c r="L181" s="31" t="str">
        <f t="shared" si="39"/>
        <v>21 CHANGZHOU METRO GN001 (Carbon Neutral Bond)</v>
      </c>
      <c r="M181" t="e">
        <f>INDEX('债券名单-中文'!$B:$I,MATCH(EN_work!D181,'债券名单-中文'!B:B,0),7)</f>
        <v>#N/A</v>
      </c>
      <c r="N181" s="1" t="s">
        <v>42</v>
      </c>
      <c r="O181" t="s">
        <v>464</v>
      </c>
      <c r="P181" t="s">
        <v>24</v>
      </c>
      <c r="Q181" t="s">
        <v>465</v>
      </c>
      <c r="R181">
        <v>2021</v>
      </c>
      <c r="S181" s="34">
        <v>44358</v>
      </c>
      <c r="T181" s="35">
        <v>5</v>
      </c>
      <c r="U181" t="e">
        <f>INDEX('债券名单-中文'!$B:$I,MATCH(EN_work!$D181,'债券名单-中文'!$B:$B,0),8)</f>
        <v>#N/A</v>
      </c>
      <c r="V181" t="e">
        <f>INDEX('债券名单-中文'!$B:$I,MATCH(EN_work!$D181,'债券名单-中文'!$B:$B,0),9)</f>
        <v>#N/A</v>
      </c>
      <c r="W181" t="s">
        <v>26</v>
      </c>
      <c r="X181" t="s">
        <v>27</v>
      </c>
    </row>
    <row r="182" spans="1:24" x14ac:dyDescent="0.25">
      <c r="A182">
        <v>181</v>
      </c>
      <c r="B182" t="s">
        <v>466</v>
      </c>
      <c r="C182" t="str">
        <f t="shared" si="35"/>
        <v>132280014</v>
      </c>
      <c r="D182" s="23">
        <v>132280014</v>
      </c>
      <c r="E182" t="e">
        <f>VLOOKUP(D182,'债券名单-中文'!#REF!,2,FALSE)</f>
        <v>#REF!</v>
      </c>
      <c r="F182" t="str">
        <f>VLOOKUP(D182,'combined sheet'!$B$2:$C$194,2,FALSE)</f>
        <v>22中铝GN001</v>
      </c>
      <c r="G182" t="str">
        <f t="shared" si="36"/>
        <v>22</v>
      </c>
      <c r="H182" t="str">
        <f t="shared" ref="H182" si="56">LEFT(O182,LEN(O182)-14)</f>
        <v>CHALCO</v>
      </c>
      <c r="I182" t="str">
        <f t="shared" si="37"/>
        <v>CHALCO</v>
      </c>
      <c r="J182" t="str">
        <f t="shared" si="38"/>
        <v>GN001</v>
      </c>
      <c r="K182" t="str">
        <f>VLOOKUP(D182,'special label'!$D$2:$H$127,5,)</f>
        <v>(Carbon Neutral Bond)</v>
      </c>
      <c r="L182" s="31" t="str">
        <f t="shared" si="39"/>
        <v>22 CHALCO GN001 (Carbon Neutral Bond)</v>
      </c>
      <c r="M182" t="e">
        <f>INDEX('债券名单-中文'!$B:$I,MATCH(EN_work!D182,'债券名单-中文'!B:B,0),7)</f>
        <v>#N/A</v>
      </c>
      <c r="N182" s="1" t="s">
        <v>34</v>
      </c>
      <c r="O182" t="s">
        <v>467</v>
      </c>
      <c r="P182" t="s">
        <v>24</v>
      </c>
      <c r="Q182" t="s">
        <v>468</v>
      </c>
      <c r="R182">
        <v>2022</v>
      </c>
      <c r="S182" s="34">
        <v>44615</v>
      </c>
      <c r="T182" s="35">
        <v>4</v>
      </c>
      <c r="U182" t="e">
        <f>INDEX('债券名单-中文'!$B:$I,MATCH(EN_work!$D182,'债券名单-中文'!$B:$B,0),8)</f>
        <v>#N/A</v>
      </c>
      <c r="V182" t="e">
        <f>INDEX('债券名单-中文'!$B:$I,MATCH(EN_work!$D182,'债券名单-中文'!$B:$B,0),9)</f>
        <v>#N/A</v>
      </c>
      <c r="W182" t="s">
        <v>26</v>
      </c>
      <c r="X182" t="s">
        <v>32</v>
      </c>
    </row>
    <row r="183" spans="1:24" x14ac:dyDescent="0.25">
      <c r="A183">
        <v>182</v>
      </c>
      <c r="B183" t="s">
        <v>469</v>
      </c>
      <c r="C183" t="str">
        <f t="shared" si="35"/>
        <v>132000034</v>
      </c>
      <c r="D183" s="23">
        <v>132000034</v>
      </c>
      <c r="E183" t="e">
        <f>VLOOKUP(D183,'债券名单-中文'!#REF!,2,FALSE)</f>
        <v>#REF!</v>
      </c>
      <c r="F183" t="str">
        <f>VLOOKUP(D183,'combined sheet'!$B$2:$C$194,2,FALSE)</f>
        <v>20核风电GN001</v>
      </c>
      <c r="G183" t="str">
        <f t="shared" si="36"/>
        <v>20</v>
      </c>
      <c r="H183" t="str">
        <f>LEFT(O183,LEN(O183)-16)</f>
        <v>CGN WIND ENERGY</v>
      </c>
      <c r="I183" t="str">
        <f t="shared" si="37"/>
        <v>CGN WIND ENERGY</v>
      </c>
      <c r="J183" t="str">
        <f t="shared" si="38"/>
        <v>GN001</v>
      </c>
      <c r="L183" s="31" t="str">
        <f t="shared" si="39"/>
        <v xml:space="preserve">20 CGN WIND ENERGY GN001 </v>
      </c>
      <c r="M183" t="e">
        <f>INDEX('债券名单-中文'!$B:$I,MATCH(EN_work!D183,'债券名单-中文'!B:B,0),7)</f>
        <v>#N/A</v>
      </c>
      <c r="N183" s="1" t="s">
        <v>34</v>
      </c>
      <c r="O183" t="s">
        <v>470</v>
      </c>
      <c r="P183" t="s">
        <v>24</v>
      </c>
      <c r="Q183" t="s">
        <v>471</v>
      </c>
      <c r="R183">
        <v>2020</v>
      </c>
      <c r="S183" s="34">
        <v>44130</v>
      </c>
      <c r="T183" s="35">
        <v>15</v>
      </c>
      <c r="U183" t="e">
        <f>INDEX('债券名单-中文'!$B:$I,MATCH(EN_work!$D183,'债券名单-中文'!$B:$B,0),8)</f>
        <v>#N/A</v>
      </c>
      <c r="V183" t="e">
        <f>INDEX('债券名单-中文'!$B:$I,MATCH(EN_work!$D183,'债券名单-中文'!$B:$B,0),9)</f>
        <v>#N/A</v>
      </c>
      <c r="W183" t="s">
        <v>26</v>
      </c>
      <c r="X183" t="s">
        <v>27</v>
      </c>
    </row>
    <row r="184" spans="1:24" x14ac:dyDescent="0.25">
      <c r="A184">
        <v>183</v>
      </c>
      <c r="B184" t="s">
        <v>472</v>
      </c>
      <c r="C184" t="str">
        <f t="shared" si="35"/>
        <v>132280090</v>
      </c>
      <c r="D184" s="23">
        <v>132280090</v>
      </c>
      <c r="E184" t="e">
        <f>VLOOKUP(D184,'债券名单-中文'!#REF!,2,FALSE)</f>
        <v>#REF!</v>
      </c>
      <c r="F184" t="str">
        <f>VLOOKUP(D184,'combined sheet'!$B$2:$C$194,2,FALSE)</f>
        <v>22核风电GN002</v>
      </c>
      <c r="G184" t="str">
        <f t="shared" si="36"/>
        <v>22</v>
      </c>
      <c r="H184" t="str">
        <f>LEFT(O184,LEN(O184)-14)</f>
        <v>CGN WIND ENERGY</v>
      </c>
      <c r="I184" t="str">
        <f t="shared" si="37"/>
        <v>CGN WIND ENERGY</v>
      </c>
      <c r="J184" t="str">
        <f t="shared" si="38"/>
        <v>GN002</v>
      </c>
      <c r="L184" s="31" t="str">
        <f t="shared" si="39"/>
        <v xml:space="preserve">22 CGN WIND ENERGY GN002 </v>
      </c>
      <c r="M184" t="e">
        <f>INDEX('债券名单-中文'!$B:$I,MATCH(EN_work!D184,'债券名单-中文'!B:B,0),7)</f>
        <v>#N/A</v>
      </c>
      <c r="N184" s="1" t="s">
        <v>34</v>
      </c>
      <c r="O184" t="s">
        <v>473</v>
      </c>
      <c r="P184" t="s">
        <v>24</v>
      </c>
      <c r="Q184" t="s">
        <v>471</v>
      </c>
      <c r="R184">
        <v>2022</v>
      </c>
      <c r="S184" s="34">
        <v>44826</v>
      </c>
      <c r="T184" s="35">
        <v>10</v>
      </c>
      <c r="U184" t="e">
        <f>INDEX('债券名单-中文'!$B:$I,MATCH(EN_work!$D184,'债券名单-中文'!$B:$B,0),8)</f>
        <v>#N/A</v>
      </c>
      <c r="V184" t="e">
        <f>INDEX('债券名单-中文'!$B:$I,MATCH(EN_work!$D184,'债券名单-中文'!$B:$B,0),9)</f>
        <v>#N/A</v>
      </c>
      <c r="W184" t="s">
        <v>26</v>
      </c>
      <c r="X184" t="s">
        <v>45</v>
      </c>
    </row>
    <row r="185" spans="1:24" x14ac:dyDescent="0.25">
      <c r="A185">
        <v>184</v>
      </c>
      <c r="B185" t="s">
        <v>474</v>
      </c>
      <c r="C185" t="str">
        <f t="shared" si="35"/>
        <v>132280086</v>
      </c>
      <c r="D185" s="23">
        <v>132280086</v>
      </c>
      <c r="E185" t="e">
        <f>VLOOKUP(D185,'债券名单-中文'!#REF!,2,FALSE)</f>
        <v>#REF!</v>
      </c>
      <c r="F185" t="str">
        <f>VLOOKUP(D185,'combined sheet'!$B$2:$C$194,2,FALSE)</f>
        <v>22核风电GN001</v>
      </c>
      <c r="G185" t="str">
        <f t="shared" si="36"/>
        <v>22</v>
      </c>
      <c r="H185" t="str">
        <f t="shared" ref="H185:H187" si="57">LEFT(O185,LEN(O185)-14)</f>
        <v>CGN WIND ENERGY</v>
      </c>
      <c r="I185" t="str">
        <f t="shared" si="37"/>
        <v>CGN WIND ENERGY</v>
      </c>
      <c r="J185" t="str">
        <f t="shared" si="38"/>
        <v>GN001</v>
      </c>
      <c r="L185" s="31" t="str">
        <f t="shared" si="39"/>
        <v xml:space="preserve">22 CGN WIND ENERGY GN001 </v>
      </c>
      <c r="M185" t="e">
        <f>INDEX('债券名单-中文'!$B:$I,MATCH(EN_work!D185,'债券名单-中文'!B:B,0),7)</f>
        <v>#N/A</v>
      </c>
      <c r="N185" s="1" t="s">
        <v>34</v>
      </c>
      <c r="O185" t="s">
        <v>475</v>
      </c>
      <c r="P185" t="s">
        <v>24</v>
      </c>
      <c r="Q185" t="s">
        <v>471</v>
      </c>
      <c r="R185">
        <v>2022</v>
      </c>
      <c r="S185" s="34">
        <v>44820</v>
      </c>
      <c r="T185" s="35">
        <v>10</v>
      </c>
      <c r="U185" t="e">
        <f>INDEX('债券名单-中文'!$B:$I,MATCH(EN_work!$D185,'债券名单-中文'!$B:$B,0),8)</f>
        <v>#N/A</v>
      </c>
      <c r="V185" t="e">
        <f>INDEX('债券名单-中文'!$B:$I,MATCH(EN_work!$D185,'债券名单-中文'!$B:$B,0),9)</f>
        <v>#N/A</v>
      </c>
      <c r="W185" t="s">
        <v>26</v>
      </c>
      <c r="X185" t="s">
        <v>45</v>
      </c>
    </row>
    <row r="186" spans="1:24" x14ac:dyDescent="0.25">
      <c r="A186">
        <v>185</v>
      </c>
      <c r="B186" t="s">
        <v>476</v>
      </c>
      <c r="C186" t="str">
        <f t="shared" si="35"/>
        <v>132280101</v>
      </c>
      <c r="D186" s="23">
        <v>132280101</v>
      </c>
      <c r="E186" t="e">
        <f>VLOOKUP(D186,'债券名单-中文'!#REF!,2,FALSE)</f>
        <v>#REF!</v>
      </c>
      <c r="F186" t="str">
        <f>VLOOKUP(D186,'combined sheet'!$B$2:$C$194,2,FALSE)</f>
        <v>22核风电GN003</v>
      </c>
      <c r="G186" t="str">
        <f t="shared" si="36"/>
        <v>22</v>
      </c>
      <c r="H186" t="str">
        <f t="shared" si="57"/>
        <v>CGN WIND ENERGY</v>
      </c>
      <c r="I186" t="str">
        <f t="shared" si="37"/>
        <v>CGN WIND ENERGY</v>
      </c>
      <c r="J186" t="str">
        <f t="shared" si="38"/>
        <v>GN003</v>
      </c>
      <c r="K186" t="str">
        <f>VLOOKUP(D186,'special label'!$D$2:$H$127,5,)</f>
        <v>(Blue Bond)</v>
      </c>
      <c r="L186" s="31" t="str">
        <f t="shared" si="39"/>
        <v>22 CGN WIND ENERGY GN003 (Blue Bond)</v>
      </c>
      <c r="M186" t="e">
        <f>INDEX('债券名单-中文'!$B:$I,MATCH(EN_work!D186,'债券名单-中文'!B:B,0),7)</f>
        <v>#N/A</v>
      </c>
      <c r="N186" s="1" t="s">
        <v>34</v>
      </c>
      <c r="O186" t="s">
        <v>477</v>
      </c>
      <c r="P186" t="s">
        <v>24</v>
      </c>
      <c r="Q186" t="s">
        <v>471</v>
      </c>
      <c r="R186">
        <v>2022</v>
      </c>
      <c r="S186" s="34">
        <v>44848</v>
      </c>
      <c r="T186" s="35">
        <v>20</v>
      </c>
      <c r="U186" t="e">
        <f>INDEX('债券名单-中文'!$B:$I,MATCH(EN_work!$D186,'债券名单-中文'!$B:$B,0),8)</f>
        <v>#N/A</v>
      </c>
      <c r="V186" t="e">
        <f>INDEX('债券名单-中文'!$B:$I,MATCH(EN_work!$D186,'债券名单-中文'!$B:$B,0),9)</f>
        <v>#N/A</v>
      </c>
      <c r="W186" t="s">
        <v>26</v>
      </c>
      <c r="X186" t="s">
        <v>45</v>
      </c>
    </row>
    <row r="187" spans="1:24" x14ac:dyDescent="0.25">
      <c r="A187">
        <v>186</v>
      </c>
      <c r="B187" t="s">
        <v>478</v>
      </c>
      <c r="C187" t="str">
        <f t="shared" si="35"/>
        <v>132280110</v>
      </c>
      <c r="D187" s="23">
        <v>132280110</v>
      </c>
      <c r="E187" t="e">
        <f>VLOOKUP(D187,'债券名单-中文'!#REF!,2,FALSE)</f>
        <v>#REF!</v>
      </c>
      <c r="F187" t="str">
        <f>VLOOKUP(D187,'combined sheet'!$B$2:$C$194,2,FALSE)</f>
        <v>22核风电GN004</v>
      </c>
      <c r="G187" t="str">
        <f t="shared" si="36"/>
        <v>22</v>
      </c>
      <c r="H187" t="str">
        <f t="shared" si="57"/>
        <v>CGN WIND ENERGY</v>
      </c>
      <c r="I187" t="str">
        <f t="shared" si="37"/>
        <v>CGN WIND ENERGY</v>
      </c>
      <c r="J187" t="str">
        <f t="shared" si="38"/>
        <v>GN004</v>
      </c>
      <c r="L187" s="31" t="str">
        <f t="shared" si="39"/>
        <v xml:space="preserve">22 CGN WIND ENERGY GN004 </v>
      </c>
      <c r="M187" t="e">
        <f>INDEX('债券名单-中文'!$B:$I,MATCH(EN_work!D187,'债券名单-中文'!B:B,0),7)</f>
        <v>#N/A</v>
      </c>
      <c r="N187" s="1" t="s">
        <v>34</v>
      </c>
      <c r="O187" t="s">
        <v>479</v>
      </c>
      <c r="P187" t="s">
        <v>24</v>
      </c>
      <c r="Q187" t="s">
        <v>471</v>
      </c>
      <c r="R187">
        <v>2022</v>
      </c>
      <c r="S187" s="34">
        <v>44882</v>
      </c>
      <c r="T187" s="35">
        <v>10</v>
      </c>
      <c r="U187" t="e">
        <f>INDEX('债券名单-中文'!$B:$I,MATCH(EN_work!$D187,'债券名单-中文'!$B:$B,0),8)</f>
        <v>#N/A</v>
      </c>
      <c r="V187" t="e">
        <f>INDEX('债券名单-中文'!$B:$I,MATCH(EN_work!$D187,'债券名单-中文'!$B:$B,0),9)</f>
        <v>#N/A</v>
      </c>
      <c r="W187" t="s">
        <v>26</v>
      </c>
      <c r="X187" t="s">
        <v>45</v>
      </c>
    </row>
    <row r="188" spans="1:24" x14ac:dyDescent="0.25">
      <c r="A188">
        <v>187</v>
      </c>
      <c r="B188" t="s">
        <v>480</v>
      </c>
      <c r="C188" t="str">
        <f t="shared" si="35"/>
        <v>132100053</v>
      </c>
      <c r="D188" s="23">
        <v>132100053</v>
      </c>
      <c r="E188" t="e">
        <f>VLOOKUP(D188,'债券名单-中文'!#REF!,2,FALSE)</f>
        <v>#REF!</v>
      </c>
      <c r="F188" t="str">
        <f>VLOOKUP(D188,'combined sheet'!$B$2:$C$194,2,FALSE)</f>
        <v>21中广核租GN001</v>
      </c>
      <c r="G188" t="str">
        <f t="shared" si="36"/>
        <v>21</v>
      </c>
      <c r="H188" t="str">
        <f>LEFT(O188,LEN(O188)-16)</f>
        <v>CGN</v>
      </c>
      <c r="I188" t="str">
        <f t="shared" si="37"/>
        <v>CGN</v>
      </c>
      <c r="J188" t="str">
        <f t="shared" si="38"/>
        <v>GN001</v>
      </c>
      <c r="K188" t="str">
        <f>VLOOKUP(D188,'special label'!$D$2:$H$127,5,)</f>
        <v>(Carbon Neutral Bond)</v>
      </c>
      <c r="L188" s="31" t="str">
        <f t="shared" si="39"/>
        <v>21 CGN GN001 (Carbon Neutral Bond)</v>
      </c>
      <c r="M188" t="e">
        <f>INDEX('债券名单-中文'!$B:$I,MATCH(EN_work!D188,'债券名单-中文'!B:B,0),7)</f>
        <v>#N/A</v>
      </c>
      <c r="N188" s="1" t="s">
        <v>34</v>
      </c>
      <c r="O188" t="s">
        <v>481</v>
      </c>
      <c r="P188" t="s">
        <v>24</v>
      </c>
      <c r="Q188" t="s">
        <v>482</v>
      </c>
      <c r="R188">
        <v>2021</v>
      </c>
      <c r="S188" s="34">
        <v>44326</v>
      </c>
      <c r="T188" s="35">
        <v>8</v>
      </c>
      <c r="U188" t="e">
        <f>INDEX('债券名单-中文'!$B:$I,MATCH(EN_work!$D188,'债券名单-中文'!$B:$B,0),8)</f>
        <v>#N/A</v>
      </c>
      <c r="V188" t="e">
        <f>INDEX('债券名单-中文'!$B:$I,MATCH(EN_work!$D188,'债券名单-中文'!$B:$B,0),9)</f>
        <v>#N/A</v>
      </c>
      <c r="W188" t="s">
        <v>26</v>
      </c>
      <c r="X188" t="s">
        <v>27</v>
      </c>
    </row>
    <row r="189" spans="1:24" s="26" customFormat="1" x14ac:dyDescent="0.25">
      <c r="A189">
        <v>188</v>
      </c>
      <c r="B189" t="s">
        <v>483</v>
      </c>
      <c r="C189" t="str">
        <f t="shared" si="35"/>
        <v>132100135</v>
      </c>
      <c r="D189" s="23">
        <v>132100135</v>
      </c>
      <c r="E189" t="e">
        <f>VLOOKUP(D189,'债券名单-中文'!#REF!,2,FALSE)</f>
        <v>#REF!</v>
      </c>
      <c r="F189" t="str">
        <f>VLOOKUP(D189,'combined sheet'!$B$2:$C$194,2,FALSE)</f>
        <v>21中广核租GN002</v>
      </c>
      <c r="G189" t="str">
        <f t="shared" si="36"/>
        <v>21</v>
      </c>
      <c r="H189" t="str">
        <f>LEFT(O189,LEN(O189)-23)</f>
        <v>CGN rent Gn002</v>
      </c>
      <c r="I189" t="str">
        <f t="shared" si="37"/>
        <v>CGN RENT GN002</v>
      </c>
      <c r="J189" t="str">
        <f t="shared" si="38"/>
        <v>GN002</v>
      </c>
      <c r="K189" t="str">
        <f>VLOOKUP(D189,'special label'!$D$2:$H$127,5,)</f>
        <v>(Carbon Neutral Bond)</v>
      </c>
      <c r="L189" s="31" t="str">
        <f t="shared" si="39"/>
        <v>21 CGN RENT GN002 GN002 (Carbon Neutral Bond)</v>
      </c>
      <c r="M189" t="e">
        <f>INDEX('债券名单-中文'!$B:$I,MATCH(EN_work!D189,'债券名单-中文'!B:B,0),7)</f>
        <v>#N/A</v>
      </c>
      <c r="N189" s="1" t="s">
        <v>34</v>
      </c>
      <c r="O189" t="s">
        <v>484</v>
      </c>
      <c r="P189" t="s">
        <v>24</v>
      </c>
      <c r="Q189" t="s">
        <v>482</v>
      </c>
      <c r="R189">
        <v>2021</v>
      </c>
      <c r="S189" s="34">
        <v>44505</v>
      </c>
      <c r="T189" s="35">
        <v>7</v>
      </c>
      <c r="U189" t="e">
        <f>INDEX('债券名单-中文'!$B:$I,MATCH(EN_work!$D189,'债券名单-中文'!$B:$B,0),8)</f>
        <v>#N/A</v>
      </c>
      <c r="V189" t="e">
        <f>INDEX('债券名单-中文'!$B:$I,MATCH(EN_work!$D189,'债券名单-中文'!$B:$B,0),9)</f>
        <v>#N/A</v>
      </c>
      <c r="W189" s="26" t="s">
        <v>26</v>
      </c>
      <c r="X189" s="26" t="s">
        <v>32</v>
      </c>
    </row>
    <row r="190" spans="1:24" x14ac:dyDescent="0.25">
      <c r="A190">
        <v>189</v>
      </c>
      <c r="B190" t="s">
        <v>485</v>
      </c>
      <c r="C190" t="str">
        <f t="shared" si="35"/>
        <v>102380767</v>
      </c>
      <c r="D190" s="23">
        <v>102380767</v>
      </c>
      <c r="E190" t="e">
        <f>VLOOKUP(D190,'债券名单-中文'!#REF!,2,FALSE)</f>
        <v>#REF!</v>
      </c>
      <c r="F190" t="str">
        <f>VLOOKUP(D190,'combined sheet'!$B$2:$C$194,2,FALSE)</f>
        <v>23中广核租MTN001</v>
      </c>
      <c r="G190" t="str">
        <f t="shared" si="36"/>
        <v>23</v>
      </c>
      <c r="H190" t="str">
        <f>LEFT(O190,LEN(O190)-18)</f>
        <v>CGN</v>
      </c>
      <c r="I190" t="str">
        <f t="shared" si="37"/>
        <v>CGN</v>
      </c>
      <c r="J190" t="str">
        <f t="shared" ref="J190" si="58">RIGHT(F190,6)</f>
        <v>MTN001</v>
      </c>
      <c r="K190" t="str">
        <f>VLOOKUP(D190,'special label'!$D$2:$H$127,5,)</f>
        <v>(Blue Bond)</v>
      </c>
      <c r="L190" s="31" t="str">
        <f t="shared" si="39"/>
        <v>23 CGN MTN001 (Blue Bond)</v>
      </c>
      <c r="M190" t="e">
        <f>INDEX('债券名单-中文'!$B:$I,MATCH(EN_work!D190,'债券名单-中文'!B:B,0),7)</f>
        <v>#N/A</v>
      </c>
      <c r="N190" s="1" t="s">
        <v>22</v>
      </c>
      <c r="O190" t="s">
        <v>486</v>
      </c>
      <c r="P190" t="s">
        <v>24</v>
      </c>
      <c r="Q190" t="s">
        <v>482</v>
      </c>
      <c r="R190">
        <v>2023</v>
      </c>
      <c r="S190" s="34">
        <v>45016</v>
      </c>
      <c r="T190" s="35">
        <v>3.16</v>
      </c>
      <c r="U190" t="e">
        <f>INDEX('债券名单-中文'!$B:$I,MATCH(EN_work!$D190,'债券名单-中文'!$B:$B,0),8)</f>
        <v>#N/A</v>
      </c>
      <c r="V190" t="e">
        <f>INDEX('债券名单-中文'!$B:$I,MATCH(EN_work!$D190,'债券名单-中文'!$B:$B,0),9)</f>
        <v>#N/A</v>
      </c>
      <c r="W190" t="s">
        <v>26</v>
      </c>
      <c r="X190" t="s">
        <v>45</v>
      </c>
    </row>
    <row r="191" spans="1:24" x14ac:dyDescent="0.25">
      <c r="A191">
        <v>190</v>
      </c>
      <c r="B191" t="s">
        <v>487</v>
      </c>
      <c r="C191" t="str">
        <f t="shared" si="35"/>
        <v>132280119</v>
      </c>
      <c r="D191" s="23">
        <v>132280119</v>
      </c>
      <c r="E191" t="e">
        <f>VLOOKUP(D191,'债券名单-中文'!#REF!,2,FALSE)</f>
        <v>#REF!</v>
      </c>
      <c r="F191" t="str">
        <f>VLOOKUP(D191,'combined sheet'!$B$2:$C$194,2,FALSE)</f>
        <v>22宁德时代GN001</v>
      </c>
      <c r="G191" t="str">
        <f t="shared" si="36"/>
        <v>22</v>
      </c>
      <c r="H191" t="str">
        <f>LEFT(O191,LEN(O191)-18)</f>
        <v>CATL</v>
      </c>
      <c r="I191" t="str">
        <f t="shared" si="37"/>
        <v>CATL</v>
      </c>
      <c r="J191" t="str">
        <f t="shared" si="38"/>
        <v>GN001</v>
      </c>
      <c r="L191" s="31" t="str">
        <f t="shared" si="39"/>
        <v xml:space="preserve">22 CATL GN001 </v>
      </c>
      <c r="M191" t="e">
        <f>INDEX('债券名单-中文'!$B:$I,MATCH(EN_work!D191,'债券名单-中文'!B:B,0),7)</f>
        <v>#N/A</v>
      </c>
      <c r="N191" s="1" t="s">
        <v>47</v>
      </c>
      <c r="O191" t="s">
        <v>488</v>
      </c>
      <c r="P191" t="s">
        <v>24</v>
      </c>
      <c r="Q191" t="s">
        <v>489</v>
      </c>
      <c r="R191">
        <v>2022</v>
      </c>
      <c r="S191" s="34">
        <v>44909</v>
      </c>
      <c r="T191" s="35">
        <v>50</v>
      </c>
      <c r="U191" t="e">
        <f>INDEX('债券名单-中文'!$B:$I,MATCH(EN_work!$D191,'债券名单-中文'!$B:$B,0),8)</f>
        <v>#N/A</v>
      </c>
      <c r="V191" t="e">
        <f>INDEX('债券名单-中文'!$B:$I,MATCH(EN_work!$D191,'债券名单-中文'!$B:$B,0),9)</f>
        <v>#N/A</v>
      </c>
      <c r="W191" t="s">
        <v>26</v>
      </c>
      <c r="X191" t="s">
        <v>45</v>
      </c>
    </row>
    <row r="192" spans="1:24" s="26" customFormat="1" ht="25" x14ac:dyDescent="0.25">
      <c r="A192">
        <v>191</v>
      </c>
      <c r="B192" t="s">
        <v>490</v>
      </c>
      <c r="C192" t="str">
        <f t="shared" si="35"/>
        <v>132100073</v>
      </c>
      <c r="D192" s="23">
        <v>132100073</v>
      </c>
      <c r="E192" t="e">
        <f>VLOOKUP(D192,'债券名单-中文'!#REF!,2,FALSE)</f>
        <v>#REF!</v>
      </c>
      <c r="F192" t="str">
        <f>VLOOKUP(D192,'combined sheet'!$B$2:$C$194,2,FALSE)</f>
        <v>21京能源GN001</v>
      </c>
      <c r="G192" t="str">
        <f t="shared" si="36"/>
        <v>21</v>
      </c>
      <c r="H192" t="str">
        <f>LEFT(O192,LEN(O192)-31)</f>
        <v>Beijing Energy</v>
      </c>
      <c r="I192" t="str">
        <f t="shared" si="37"/>
        <v>BEIJING ENERGY</v>
      </c>
      <c r="J192" t="str">
        <f t="shared" si="38"/>
        <v>GN001</v>
      </c>
      <c r="K192" t="str">
        <f>VLOOKUP(D192,'special label'!$D$2:$H$127,5,)</f>
        <v>(Carbon Neutral Bond)</v>
      </c>
      <c r="L192" s="31" t="str">
        <f t="shared" si="39"/>
        <v>21 BEIJING ENERGY GN001 (Carbon Neutral Bond)</v>
      </c>
      <c r="M192" t="e">
        <f>INDEX('债券名单-中文'!$B:$I,MATCH(EN_work!D192,'债券名单-中文'!B:B,0),7)</f>
        <v>#N/A</v>
      </c>
      <c r="N192" s="1" t="s">
        <v>29</v>
      </c>
      <c r="O192" t="s">
        <v>491</v>
      </c>
      <c r="P192" t="s">
        <v>24</v>
      </c>
      <c r="Q192" t="s">
        <v>492</v>
      </c>
      <c r="R192">
        <v>2021</v>
      </c>
      <c r="S192" s="34">
        <v>44390</v>
      </c>
      <c r="T192" s="35">
        <v>10</v>
      </c>
      <c r="U192" t="e">
        <f>INDEX('债券名单-中文'!$B:$I,MATCH(EN_work!$D192,'债券名单-中文'!$B:$B,0),8)</f>
        <v>#N/A</v>
      </c>
      <c r="V192" t="e">
        <f>INDEX('债券名单-中文'!$B:$I,MATCH(EN_work!$D192,'债券名单-中文'!$B:$B,0),9)</f>
        <v>#N/A</v>
      </c>
      <c r="W192" s="26" t="s">
        <v>26</v>
      </c>
      <c r="X192" s="26" t="s">
        <v>27</v>
      </c>
    </row>
    <row r="193" spans="1:24" s="26" customFormat="1" x14ac:dyDescent="0.25">
      <c r="A193">
        <v>192</v>
      </c>
      <c r="B193" t="s">
        <v>493</v>
      </c>
      <c r="C193" t="str">
        <f t="shared" si="35"/>
        <v>2228052</v>
      </c>
      <c r="D193" s="23">
        <v>2228052</v>
      </c>
      <c r="E193" t="e">
        <f>VLOOKUP(D193,'债券名单-中文'!#REF!,2,FALSE)</f>
        <v>#REF!</v>
      </c>
      <c r="F193" t="str">
        <f>VLOOKUP(D193,'combined sheet'!$B$2:$C$194,2,FALSE)</f>
        <v>22农业银行绿色金融债01</v>
      </c>
      <c r="G193" t="str">
        <f t="shared" si="36"/>
        <v>22</v>
      </c>
      <c r="H193" t="str">
        <f>LEFT(O193,LEN(O193)-14)</f>
        <v>AGRICULTURAL BANK OF CHINA</v>
      </c>
      <c r="I193" t="str">
        <f t="shared" si="37"/>
        <v>AGRICULTURAL BANK OF CHINA</v>
      </c>
      <c r="J193" t="str">
        <f>RIGHT(F193,2)</f>
        <v>01</v>
      </c>
      <c r="K193"/>
      <c r="L193" s="31" t="str">
        <f t="shared" si="39"/>
        <v xml:space="preserve">22 AGRICULTURAL BANK OF CHINA 01 </v>
      </c>
      <c r="M193" t="e">
        <f>INDEX('债券名单-中文'!$B:$I,MATCH(EN_work!D193,'债券名单-中文'!B:B,0),7)</f>
        <v>#N/A</v>
      </c>
      <c r="N193" s="1" t="s">
        <v>42</v>
      </c>
      <c r="O193" t="s">
        <v>494</v>
      </c>
      <c r="P193" t="s">
        <v>194</v>
      </c>
      <c r="Q193" t="s">
        <v>495</v>
      </c>
      <c r="R193">
        <v>2022</v>
      </c>
      <c r="S193" s="34">
        <v>44858</v>
      </c>
      <c r="T193" s="35">
        <v>150</v>
      </c>
      <c r="U193" t="e">
        <f>INDEX('债券名单-中文'!$B:$I,MATCH(EN_work!$D193,'债券名单-中文'!$B:$B,0),8)</f>
        <v>#N/A</v>
      </c>
      <c r="V193" t="e">
        <f>INDEX('债券名单-中文'!$B:$I,MATCH(EN_work!$D193,'债券名单-中文'!$B:$B,0),9)</f>
        <v>#N/A</v>
      </c>
      <c r="W193" s="26" t="s">
        <v>26</v>
      </c>
      <c r="X193" s="26" t="s">
        <v>45</v>
      </c>
    </row>
    <row r="194" spans="1:24" s="26" customFormat="1" x14ac:dyDescent="0.25">
      <c r="A194">
        <v>193</v>
      </c>
      <c r="B194" t="s">
        <v>496</v>
      </c>
      <c r="C194" t="str">
        <f t="shared" si="35"/>
        <v>2228053</v>
      </c>
      <c r="D194" s="23">
        <v>2228053</v>
      </c>
      <c r="E194" t="e">
        <f>VLOOKUP(D194,'债券名单-中文'!#REF!,2,FALSE)</f>
        <v>#REF!</v>
      </c>
      <c r="F194" t="str">
        <f>VLOOKUP(D194,'combined sheet'!$B$2:$C$194,2,FALSE)</f>
        <v>22农业银行绿色金融债02</v>
      </c>
      <c r="G194" t="str">
        <f t="shared" si="36"/>
        <v>22</v>
      </c>
      <c r="H194" t="str">
        <f>LEFT(O194,LEN(O194)-14)</f>
        <v>AGRICULTURAL BANK OF CHINA</v>
      </c>
      <c r="I194" t="str">
        <f t="shared" si="37"/>
        <v>AGRICULTURAL BANK OF CHINA</v>
      </c>
      <c r="J194" t="str">
        <f>RIGHT(F194,2)</f>
        <v>02</v>
      </c>
      <c r="K194"/>
      <c r="L194" s="31" t="str">
        <f t="shared" si="39"/>
        <v xml:space="preserve">22 AGRICULTURAL BANK OF CHINA 02 </v>
      </c>
      <c r="M194" t="e">
        <f>INDEX('债券名单-中文'!$B:$I,MATCH(EN_work!D194,'债券名单-中文'!B:B,0),7)</f>
        <v>#N/A</v>
      </c>
      <c r="N194" s="1" t="s">
        <v>42</v>
      </c>
      <c r="O194" t="s">
        <v>497</v>
      </c>
      <c r="P194" t="s">
        <v>194</v>
      </c>
      <c r="Q194" t="s">
        <v>495</v>
      </c>
      <c r="R194">
        <v>2022</v>
      </c>
      <c r="S194" s="34">
        <v>44858</v>
      </c>
      <c r="T194" s="35">
        <v>50</v>
      </c>
      <c r="U194" t="e">
        <f>INDEX('债券名单-中文'!$B:$I,MATCH(EN_work!$D194,'债券名单-中文'!$B:$B,0),8)</f>
        <v>#N/A</v>
      </c>
      <c r="V194" t="e">
        <f>INDEX('债券名单-中文'!$B:$I,MATCH(EN_work!$D194,'债券名单-中文'!$B:$B,0),9)</f>
        <v>#N/A</v>
      </c>
      <c r="W194" s="26" t="s">
        <v>26</v>
      </c>
      <c r="X194" s="26" t="s">
        <v>45</v>
      </c>
    </row>
    <row r="196" spans="1:24" x14ac:dyDescent="0.25">
      <c r="B196" s="44" t="s">
        <v>498</v>
      </c>
      <c r="C196" s="44"/>
      <c r="D196" s="45"/>
      <c r="E196" s="44"/>
      <c r="F196" s="44"/>
      <c r="G196" s="44"/>
      <c r="H196" s="44"/>
      <c r="I196" s="44"/>
      <c r="J196" s="44"/>
      <c r="K196" s="44"/>
    </row>
  </sheetData>
  <autoFilter ref="B1:T194" xr:uid="{00000000-0009-0000-0000-000000000000}"/>
  <phoneticPr fontId="16" type="noConversion"/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27"/>
  <sheetViews>
    <sheetView workbookViewId="0">
      <selection activeCell="E30" sqref="E30"/>
    </sheetView>
  </sheetViews>
  <sheetFormatPr defaultColWidth="8.81640625" defaultRowHeight="12.5" x14ac:dyDescent="0.25"/>
  <cols>
    <col min="1" max="1" width="15.1796875" customWidth="1"/>
    <col min="2" max="2" width="15.54296875" customWidth="1"/>
    <col min="3" max="4" width="15.54296875" style="23" customWidth="1"/>
    <col min="5" max="5" width="22.81640625" customWidth="1"/>
    <col min="6" max="6" width="15.54296875" customWidth="1"/>
    <col min="7" max="7" width="15.1796875" customWidth="1"/>
    <col min="8" max="8" width="13.81640625" customWidth="1"/>
  </cols>
  <sheetData>
    <row r="1" spans="1:8" ht="13" x14ac:dyDescent="0.25">
      <c r="A1" t="s">
        <v>499</v>
      </c>
      <c r="B1" t="s">
        <v>1</v>
      </c>
      <c r="C1" t="s">
        <v>2</v>
      </c>
      <c r="D1" t="s">
        <v>2</v>
      </c>
      <c r="E1" t="s">
        <v>500</v>
      </c>
      <c r="G1" t="s">
        <v>499</v>
      </c>
    </row>
    <row r="2" spans="1:8" ht="13" x14ac:dyDescent="0.25">
      <c r="A2" t="s">
        <v>501</v>
      </c>
      <c r="B2" t="s">
        <v>21</v>
      </c>
      <c r="C2" s="23">
        <v>132100045</v>
      </c>
      <c r="D2" s="23">
        <v>132100045</v>
      </c>
      <c r="E2" t="s">
        <v>502</v>
      </c>
      <c r="F2" t="str">
        <f>LEFT(E2,LEN(E2)-6)</f>
        <v>21紫金矿业GN001</v>
      </c>
      <c r="G2" t="s">
        <v>503</v>
      </c>
      <c r="H2" t="str">
        <f>CONCATENATE("(",G2,")")</f>
        <v>(Carbon Neutral Bond)</v>
      </c>
    </row>
    <row r="3" spans="1:8" ht="13" x14ac:dyDescent="0.25">
      <c r="A3" t="s">
        <v>501</v>
      </c>
      <c r="B3" t="s">
        <v>28</v>
      </c>
      <c r="C3" s="23">
        <v>132100122</v>
      </c>
      <c r="D3" s="23">
        <v>132100122</v>
      </c>
      <c r="E3" t="s">
        <v>504</v>
      </c>
      <c r="F3" t="str">
        <f t="shared" ref="F3:F65" si="0">LEFT(E3,LEN(E3)-6)</f>
        <v>21浙能源GN002</v>
      </c>
      <c r="G3" t="s">
        <v>503</v>
      </c>
      <c r="H3" t="str">
        <f t="shared" ref="H3:H66" si="1">CONCATENATE("(",G3,")")</f>
        <v>(Carbon Neutral Bond)</v>
      </c>
    </row>
    <row r="4" spans="1:8" ht="13" x14ac:dyDescent="0.25">
      <c r="A4" t="s">
        <v>501</v>
      </c>
      <c r="B4" t="s">
        <v>41</v>
      </c>
      <c r="C4" s="23">
        <v>132280091</v>
      </c>
      <c r="D4" s="23">
        <v>132280091</v>
      </c>
      <c r="E4" t="s">
        <v>505</v>
      </c>
      <c r="F4" t="str">
        <f t="shared" si="0"/>
        <v>22扬州交通GN001</v>
      </c>
      <c r="G4" t="s">
        <v>503</v>
      </c>
      <c r="H4" t="str">
        <f t="shared" si="1"/>
        <v>(Carbon Neutral Bond)</v>
      </c>
    </row>
    <row r="5" spans="1:8" ht="13" x14ac:dyDescent="0.25">
      <c r="A5" t="s">
        <v>501</v>
      </c>
      <c r="B5" t="s">
        <v>52</v>
      </c>
      <c r="C5" s="23">
        <v>132100034</v>
      </c>
      <c r="D5" s="23">
        <v>132100034</v>
      </c>
      <c r="E5" t="s">
        <v>506</v>
      </c>
      <c r="F5" t="str">
        <f t="shared" si="0"/>
        <v>21雅砻江GN002</v>
      </c>
      <c r="G5" t="s">
        <v>503</v>
      </c>
      <c r="H5" t="str">
        <f t="shared" si="1"/>
        <v>(Carbon Neutral Bond)</v>
      </c>
    </row>
    <row r="6" spans="1:8" ht="13" x14ac:dyDescent="0.25">
      <c r="A6" t="s">
        <v>501</v>
      </c>
      <c r="B6" t="s">
        <v>54</v>
      </c>
      <c r="C6" s="23">
        <v>132280029</v>
      </c>
      <c r="D6" s="23">
        <v>132280029</v>
      </c>
      <c r="E6" t="s">
        <v>507</v>
      </c>
      <c r="F6" t="str">
        <f t="shared" si="0"/>
        <v>22雅砻江GN001</v>
      </c>
      <c r="G6" t="s">
        <v>503</v>
      </c>
      <c r="H6" t="str">
        <f t="shared" si="1"/>
        <v>(Carbon Neutral Bond)</v>
      </c>
    </row>
    <row r="7" spans="1:8" ht="13" x14ac:dyDescent="0.25">
      <c r="A7" t="s">
        <v>501</v>
      </c>
      <c r="B7" t="s">
        <v>56</v>
      </c>
      <c r="C7" s="23">
        <v>132280049</v>
      </c>
      <c r="D7" s="23">
        <v>132280049</v>
      </c>
      <c r="E7" t="s">
        <v>508</v>
      </c>
      <c r="F7" t="str">
        <f t="shared" si="0"/>
        <v>22雅砻江GN002</v>
      </c>
      <c r="G7" t="s">
        <v>503</v>
      </c>
      <c r="H7" t="str">
        <f t="shared" si="1"/>
        <v>(Carbon Neutral Bond)</v>
      </c>
    </row>
    <row r="8" spans="1:8" ht="13" x14ac:dyDescent="0.25">
      <c r="A8" t="s">
        <v>501</v>
      </c>
      <c r="B8" t="s">
        <v>58</v>
      </c>
      <c r="C8" s="23">
        <v>132280066</v>
      </c>
      <c r="D8" s="23">
        <v>132280066</v>
      </c>
      <c r="E8" t="s">
        <v>509</v>
      </c>
      <c r="F8" t="str">
        <f t="shared" si="0"/>
        <v>22雅砻江GN003</v>
      </c>
      <c r="G8" t="s">
        <v>503</v>
      </c>
      <c r="H8" t="str">
        <f t="shared" si="1"/>
        <v>(Carbon Neutral Bond)</v>
      </c>
    </row>
    <row r="9" spans="1:8" ht="13" x14ac:dyDescent="0.25">
      <c r="A9" t="s">
        <v>501</v>
      </c>
      <c r="B9" t="s">
        <v>63</v>
      </c>
      <c r="C9" s="23">
        <v>102101248</v>
      </c>
      <c r="D9" s="23">
        <v>102101248</v>
      </c>
      <c r="E9" t="s">
        <v>510</v>
      </c>
      <c r="F9" t="str">
        <f t="shared" si="0"/>
        <v>21香城投资MTN002</v>
      </c>
      <c r="G9" t="s">
        <v>503</v>
      </c>
      <c r="H9" t="str">
        <f t="shared" si="1"/>
        <v>(Carbon Neutral Bond)</v>
      </c>
    </row>
    <row r="10" spans="1:8" ht="13" x14ac:dyDescent="0.25">
      <c r="A10" t="s">
        <v>501</v>
      </c>
      <c r="B10" t="s">
        <v>66</v>
      </c>
      <c r="C10" s="23">
        <v>102101181</v>
      </c>
      <c r="D10" s="23">
        <v>102101181</v>
      </c>
      <c r="E10" t="s">
        <v>511</v>
      </c>
      <c r="F10" t="str">
        <f t="shared" si="0"/>
        <v>21锡交通MTN003</v>
      </c>
      <c r="G10" t="s">
        <v>503</v>
      </c>
      <c r="H10" t="str">
        <f t="shared" si="1"/>
        <v>(Carbon Neutral Bond)</v>
      </c>
    </row>
    <row r="11" spans="1:8" ht="13" x14ac:dyDescent="0.25">
      <c r="A11" t="s">
        <v>501</v>
      </c>
      <c r="B11" t="s">
        <v>69</v>
      </c>
      <c r="C11" s="23">
        <v>102101316</v>
      </c>
      <c r="D11" s="23">
        <v>102101316</v>
      </c>
      <c r="E11" t="s">
        <v>512</v>
      </c>
      <c r="F11" t="str">
        <f t="shared" si="0"/>
        <v>21锡交通MTN005</v>
      </c>
      <c r="G11" t="s">
        <v>503</v>
      </c>
      <c r="H11" t="str">
        <f t="shared" si="1"/>
        <v>(Carbon Neutral Bond)</v>
      </c>
    </row>
    <row r="12" spans="1:8" ht="13" x14ac:dyDescent="0.25">
      <c r="A12" t="s">
        <v>501</v>
      </c>
      <c r="B12" t="s">
        <v>86</v>
      </c>
      <c r="C12" s="23">
        <v>102101367</v>
      </c>
      <c r="D12" s="23">
        <v>102101367</v>
      </c>
      <c r="E12" t="s">
        <v>513</v>
      </c>
      <c r="F12" t="str">
        <f t="shared" si="0"/>
        <v>21温州交运MTN001</v>
      </c>
      <c r="G12" t="s">
        <v>503</v>
      </c>
      <c r="H12" t="str">
        <f t="shared" si="1"/>
        <v>(Carbon Neutral Bond)</v>
      </c>
    </row>
    <row r="13" spans="1:8" ht="13" x14ac:dyDescent="0.25">
      <c r="A13" t="s">
        <v>501</v>
      </c>
      <c r="B13" t="s">
        <v>96</v>
      </c>
      <c r="C13" s="23">
        <v>132100090</v>
      </c>
      <c r="D13" s="23">
        <v>132100090</v>
      </c>
      <c r="E13" t="s">
        <v>514</v>
      </c>
      <c r="F13" t="str">
        <f t="shared" si="0"/>
        <v>21三峡GN010</v>
      </c>
      <c r="G13" t="s">
        <v>503</v>
      </c>
      <c r="H13" t="str">
        <f t="shared" si="1"/>
        <v>(Carbon Neutral Bond)</v>
      </c>
    </row>
    <row r="14" spans="1:8" ht="13" x14ac:dyDescent="0.25">
      <c r="A14" t="s">
        <v>501</v>
      </c>
      <c r="B14" t="s">
        <v>98</v>
      </c>
      <c r="C14" s="23">
        <v>132100113</v>
      </c>
      <c r="D14" s="23">
        <v>132100113</v>
      </c>
      <c r="E14" t="s">
        <v>515</v>
      </c>
      <c r="F14" t="str">
        <f t="shared" si="0"/>
        <v>21三峡GN013</v>
      </c>
      <c r="G14" t="s">
        <v>503</v>
      </c>
      <c r="H14" t="str">
        <f t="shared" si="1"/>
        <v>(Carbon Neutral Bond)</v>
      </c>
    </row>
    <row r="15" spans="1:8" ht="13" x14ac:dyDescent="0.25">
      <c r="A15" t="s">
        <v>501</v>
      </c>
      <c r="B15" t="s">
        <v>100</v>
      </c>
      <c r="C15" s="23">
        <v>132100114</v>
      </c>
      <c r="D15" s="23">
        <v>132100114</v>
      </c>
      <c r="E15" t="s">
        <v>516</v>
      </c>
      <c r="F15" t="str">
        <f t="shared" si="0"/>
        <v>21三峡GN012</v>
      </c>
      <c r="G15" t="s">
        <v>503</v>
      </c>
      <c r="H15" t="str">
        <f t="shared" si="1"/>
        <v>(Carbon Neutral Bond)</v>
      </c>
    </row>
    <row r="16" spans="1:8" ht="13" x14ac:dyDescent="0.25">
      <c r="A16" t="s">
        <v>501</v>
      </c>
      <c r="B16" t="s">
        <v>101</v>
      </c>
      <c r="C16" s="23">
        <v>132100136</v>
      </c>
      <c r="D16" s="23">
        <v>132100136</v>
      </c>
      <c r="E16" t="s">
        <v>517</v>
      </c>
      <c r="F16" t="str">
        <f t="shared" si="0"/>
        <v>21三峡GN014</v>
      </c>
      <c r="G16" t="s">
        <v>503</v>
      </c>
      <c r="H16" t="str">
        <f t="shared" si="1"/>
        <v>(Carbon Neutral Bond)</v>
      </c>
    </row>
    <row r="17" spans="1:8" ht="13" x14ac:dyDescent="0.25">
      <c r="A17" t="s">
        <v>501</v>
      </c>
      <c r="B17" t="s">
        <v>103</v>
      </c>
      <c r="C17" s="23">
        <v>132100139</v>
      </c>
      <c r="D17" s="23">
        <v>132100139</v>
      </c>
      <c r="E17" t="s">
        <v>518</v>
      </c>
      <c r="F17" t="str">
        <f t="shared" si="0"/>
        <v>21三峡GN015</v>
      </c>
      <c r="G17" t="s">
        <v>503</v>
      </c>
      <c r="H17" t="str">
        <f t="shared" si="1"/>
        <v>(Carbon Neutral Bond)</v>
      </c>
    </row>
    <row r="18" spans="1:8" ht="13" x14ac:dyDescent="0.25">
      <c r="A18" t="s">
        <v>501</v>
      </c>
      <c r="B18" t="s">
        <v>105</v>
      </c>
      <c r="C18" s="23">
        <v>132280011</v>
      </c>
      <c r="D18" s="23">
        <v>132280011</v>
      </c>
      <c r="E18" t="s">
        <v>519</v>
      </c>
      <c r="F18" t="str">
        <f t="shared" si="0"/>
        <v>22三峡GN002</v>
      </c>
      <c r="G18" t="s">
        <v>503</v>
      </c>
      <c r="H18" t="str">
        <f t="shared" si="1"/>
        <v>(Carbon Neutral Bond)</v>
      </c>
    </row>
    <row r="19" spans="1:8" ht="13" x14ac:dyDescent="0.25">
      <c r="A19" t="s">
        <v>501</v>
      </c>
      <c r="B19" t="s">
        <v>107</v>
      </c>
      <c r="C19" s="23">
        <v>132280012</v>
      </c>
      <c r="D19" s="23">
        <v>132280012</v>
      </c>
      <c r="E19" t="s">
        <v>520</v>
      </c>
      <c r="F19" t="str">
        <f t="shared" si="0"/>
        <v>22三峡GN003</v>
      </c>
      <c r="G19" t="s">
        <v>503</v>
      </c>
      <c r="H19" t="str">
        <f t="shared" si="1"/>
        <v>(Carbon Neutral Bond)</v>
      </c>
    </row>
    <row r="20" spans="1:8" ht="13" x14ac:dyDescent="0.25">
      <c r="A20" t="s">
        <v>501</v>
      </c>
      <c r="B20" t="s">
        <v>110</v>
      </c>
      <c r="C20" s="23">
        <v>132280106</v>
      </c>
      <c r="D20" s="23">
        <v>132280106</v>
      </c>
      <c r="E20" t="s">
        <v>521</v>
      </c>
      <c r="F20" t="str">
        <f t="shared" si="0"/>
        <v>22三峡GN008</v>
      </c>
      <c r="G20" t="s">
        <v>503</v>
      </c>
      <c r="H20" t="str">
        <f t="shared" si="1"/>
        <v>(Carbon Neutral Bond)</v>
      </c>
    </row>
    <row r="21" spans="1:8" ht="13" x14ac:dyDescent="0.25">
      <c r="A21" t="s">
        <v>501</v>
      </c>
      <c r="B21" t="s">
        <v>114</v>
      </c>
      <c r="C21" s="23">
        <v>132280107</v>
      </c>
      <c r="D21" s="23">
        <v>132280107</v>
      </c>
      <c r="E21" t="s">
        <v>522</v>
      </c>
      <c r="F21" t="str">
        <f t="shared" si="0"/>
        <v>22三峡GN009</v>
      </c>
      <c r="G21" t="s">
        <v>503</v>
      </c>
      <c r="H21" t="str">
        <f t="shared" si="1"/>
        <v>(Carbon Neutral Bond)</v>
      </c>
    </row>
    <row r="22" spans="1:8" ht="13" x14ac:dyDescent="0.25">
      <c r="A22" t="s">
        <v>501</v>
      </c>
      <c r="B22" t="s">
        <v>115</v>
      </c>
      <c r="C22" s="23">
        <v>132280114</v>
      </c>
      <c r="D22" s="23">
        <v>132280114</v>
      </c>
      <c r="E22" t="s">
        <v>523</v>
      </c>
      <c r="F22" t="str">
        <f t="shared" si="0"/>
        <v>22三峡GN010</v>
      </c>
      <c r="G22" t="s">
        <v>503</v>
      </c>
      <c r="H22" t="str">
        <f t="shared" si="1"/>
        <v>(Carbon Neutral Bond)</v>
      </c>
    </row>
    <row r="23" spans="1:8" ht="13" x14ac:dyDescent="0.25">
      <c r="A23" t="s">
        <v>501</v>
      </c>
      <c r="B23" t="s">
        <v>117</v>
      </c>
      <c r="C23" s="23">
        <v>132280115</v>
      </c>
      <c r="D23" s="23">
        <v>132280115</v>
      </c>
      <c r="E23" t="s">
        <v>524</v>
      </c>
      <c r="F23" t="str">
        <f t="shared" si="0"/>
        <v>22三峡GN011</v>
      </c>
      <c r="G23" t="s">
        <v>503</v>
      </c>
      <c r="H23" t="str">
        <f t="shared" si="1"/>
        <v>(Carbon Neutral Bond)</v>
      </c>
    </row>
    <row r="24" spans="1:8" ht="13" x14ac:dyDescent="0.25">
      <c r="A24" t="s">
        <v>501</v>
      </c>
      <c r="B24" t="s">
        <v>125</v>
      </c>
      <c r="C24" s="23">
        <v>132280004</v>
      </c>
      <c r="D24" s="23">
        <v>132280004</v>
      </c>
      <c r="E24" t="s">
        <v>525</v>
      </c>
      <c r="F24" t="str">
        <f t="shared" si="0"/>
        <v>22水发集团GN001</v>
      </c>
      <c r="G24" t="s">
        <v>503</v>
      </c>
      <c r="H24" t="str">
        <f t="shared" si="1"/>
        <v>(Carbon Neutral Bond)</v>
      </c>
    </row>
    <row r="25" spans="1:8" ht="13" x14ac:dyDescent="0.25">
      <c r="A25" t="s">
        <v>501</v>
      </c>
      <c r="B25" t="s">
        <v>128</v>
      </c>
      <c r="C25" s="23">
        <v>102101182</v>
      </c>
      <c r="D25" s="23">
        <v>102101182</v>
      </c>
      <c r="E25" t="s">
        <v>526</v>
      </c>
      <c r="F25" t="str">
        <f t="shared" si="0"/>
        <v>21深圳地铁MTN003</v>
      </c>
      <c r="G25" t="s">
        <v>503</v>
      </c>
      <c r="H25" t="str">
        <f t="shared" si="1"/>
        <v>(Carbon Neutral Bond)</v>
      </c>
    </row>
    <row r="26" spans="1:8" ht="13" x14ac:dyDescent="0.25">
      <c r="A26" t="s">
        <v>501</v>
      </c>
      <c r="B26" t="s">
        <v>131</v>
      </c>
      <c r="C26" s="23">
        <v>102101755</v>
      </c>
      <c r="D26" s="23">
        <v>102101755</v>
      </c>
      <c r="E26" t="s">
        <v>527</v>
      </c>
      <c r="F26" t="str">
        <f t="shared" si="0"/>
        <v>21深圳地铁MTN004</v>
      </c>
      <c r="G26" t="s">
        <v>503</v>
      </c>
      <c r="H26" t="str">
        <f t="shared" si="1"/>
        <v>(Carbon Neutral Bond)</v>
      </c>
    </row>
    <row r="27" spans="1:8" ht="13" x14ac:dyDescent="0.25">
      <c r="A27" t="s">
        <v>501</v>
      </c>
      <c r="B27" t="s">
        <v>133</v>
      </c>
      <c r="C27" s="23">
        <v>102103178</v>
      </c>
      <c r="D27" s="23">
        <v>102103178</v>
      </c>
      <c r="E27" t="s">
        <v>528</v>
      </c>
      <c r="F27" t="str">
        <f t="shared" si="0"/>
        <v>21深圳地铁MTN006</v>
      </c>
      <c r="G27" t="s">
        <v>503</v>
      </c>
      <c r="H27" t="str">
        <f t="shared" si="1"/>
        <v>(Carbon Neutral Bond)</v>
      </c>
    </row>
    <row r="28" spans="1:8" ht="13" x14ac:dyDescent="0.25">
      <c r="A28" t="s">
        <v>501</v>
      </c>
      <c r="B28" t="s">
        <v>135</v>
      </c>
      <c r="C28" s="23">
        <v>102103239</v>
      </c>
      <c r="D28" s="23">
        <v>102103239</v>
      </c>
      <c r="E28" t="s">
        <v>529</v>
      </c>
      <c r="F28" t="str">
        <f t="shared" si="0"/>
        <v>21深圳地铁MTN007</v>
      </c>
      <c r="G28" t="s">
        <v>503</v>
      </c>
      <c r="H28" t="str">
        <f t="shared" si="1"/>
        <v>(Carbon Neutral Bond)</v>
      </c>
    </row>
    <row r="29" spans="1:8" ht="13" x14ac:dyDescent="0.25">
      <c r="A29" t="s">
        <v>501</v>
      </c>
      <c r="B29" t="s">
        <v>146</v>
      </c>
      <c r="C29" s="23">
        <v>102101436</v>
      </c>
      <c r="D29" s="23">
        <v>102101436</v>
      </c>
      <c r="E29" t="s">
        <v>530</v>
      </c>
      <c r="F29" t="str">
        <f t="shared" si="0"/>
        <v>21申能股MTN001</v>
      </c>
      <c r="G29" t="s">
        <v>503</v>
      </c>
      <c r="H29" t="str">
        <f t="shared" si="1"/>
        <v>(Carbon Neutral Bond)</v>
      </c>
    </row>
    <row r="30" spans="1:8" ht="13" x14ac:dyDescent="0.25">
      <c r="A30" t="s">
        <v>501</v>
      </c>
      <c r="B30" t="s">
        <v>149</v>
      </c>
      <c r="C30" s="23">
        <v>102280642</v>
      </c>
      <c r="D30" s="23">
        <v>102280642</v>
      </c>
      <c r="E30" t="s">
        <v>531</v>
      </c>
      <c r="F30" t="str">
        <f t="shared" si="0"/>
        <v>22申能股MTN001</v>
      </c>
      <c r="G30" t="s">
        <v>503</v>
      </c>
      <c r="H30" t="str">
        <f t="shared" si="1"/>
        <v>(Carbon Neutral Bond)</v>
      </c>
    </row>
    <row r="31" spans="1:8" ht="13" x14ac:dyDescent="0.25">
      <c r="A31" t="s">
        <v>501</v>
      </c>
      <c r="B31" t="s">
        <v>151</v>
      </c>
      <c r="C31" s="23">
        <v>132280060</v>
      </c>
      <c r="D31" s="23">
        <v>132280060</v>
      </c>
      <c r="E31" t="s">
        <v>532</v>
      </c>
      <c r="F31" t="str">
        <f t="shared" si="0"/>
        <v>22鲁高速GN004</v>
      </c>
      <c r="G31" t="s">
        <v>503</v>
      </c>
      <c r="H31" t="str">
        <f t="shared" si="1"/>
        <v>(Carbon Neutral Bond)</v>
      </c>
    </row>
    <row r="32" spans="1:8" ht="13" x14ac:dyDescent="0.25">
      <c r="A32" t="s">
        <v>501</v>
      </c>
      <c r="B32" t="s">
        <v>154</v>
      </c>
      <c r="C32" s="23">
        <v>102282463</v>
      </c>
      <c r="D32" s="23">
        <v>102282463</v>
      </c>
      <c r="E32" t="s">
        <v>533</v>
      </c>
      <c r="F32" t="str">
        <f t="shared" si="0"/>
        <v>22山东发展MTN001</v>
      </c>
      <c r="G32" t="s">
        <v>503</v>
      </c>
      <c r="H32" t="str">
        <f t="shared" si="1"/>
        <v>(Carbon Neutral Bond)</v>
      </c>
    </row>
    <row r="33" spans="1:8" ht="13" x14ac:dyDescent="0.25">
      <c r="A33" t="s">
        <v>501</v>
      </c>
      <c r="B33" t="s">
        <v>157</v>
      </c>
      <c r="C33" s="23">
        <v>102101435</v>
      </c>
      <c r="D33" s="23">
        <v>102101435</v>
      </c>
      <c r="E33" t="s">
        <v>534</v>
      </c>
      <c r="F33" t="str">
        <f t="shared" si="0"/>
        <v>21深能源MTN001</v>
      </c>
      <c r="G33" t="s">
        <v>503</v>
      </c>
      <c r="H33" t="str">
        <f t="shared" si="1"/>
        <v>(Carbon Neutral Bond)</v>
      </c>
    </row>
    <row r="34" spans="1:8" ht="13" x14ac:dyDescent="0.25">
      <c r="A34" t="s">
        <v>501</v>
      </c>
      <c r="B34" t="s">
        <v>160</v>
      </c>
      <c r="C34" s="23">
        <v>132100082</v>
      </c>
      <c r="D34" s="23">
        <v>132100082</v>
      </c>
      <c r="E34" t="s">
        <v>535</v>
      </c>
      <c r="F34" t="str">
        <f t="shared" si="0"/>
        <v>21融和融资GN001</v>
      </c>
      <c r="G34" t="s">
        <v>503</v>
      </c>
      <c r="H34" t="str">
        <f t="shared" si="1"/>
        <v>(Carbon Neutral Bond)</v>
      </c>
    </row>
    <row r="35" spans="1:8" ht="13" x14ac:dyDescent="0.25">
      <c r="A35" t="s">
        <v>501</v>
      </c>
      <c r="B35" t="s">
        <v>163</v>
      </c>
      <c r="C35" s="23">
        <v>132100138</v>
      </c>
      <c r="D35" s="23">
        <v>132100138</v>
      </c>
      <c r="E35" t="s">
        <v>536</v>
      </c>
      <c r="F35" t="str">
        <f t="shared" si="0"/>
        <v>21融和融资GN002</v>
      </c>
      <c r="G35" t="s">
        <v>503</v>
      </c>
      <c r="H35" t="str">
        <f t="shared" si="1"/>
        <v>(Carbon Neutral Bond)</v>
      </c>
    </row>
    <row r="36" spans="1:8" ht="13" x14ac:dyDescent="0.25">
      <c r="A36" t="s">
        <v>501</v>
      </c>
      <c r="B36" t="s">
        <v>165</v>
      </c>
      <c r="C36" s="23">
        <v>132280016</v>
      </c>
      <c r="D36" s="23">
        <v>132280016</v>
      </c>
      <c r="E36" t="s">
        <v>537</v>
      </c>
      <c r="F36" t="str">
        <f t="shared" si="0"/>
        <v>22融和融资GN001</v>
      </c>
      <c r="G36" t="s">
        <v>503</v>
      </c>
      <c r="H36" t="str">
        <f t="shared" si="1"/>
        <v>(Carbon Neutral Bond)</v>
      </c>
    </row>
    <row r="37" spans="1:8" ht="13" x14ac:dyDescent="0.25">
      <c r="A37" t="s">
        <v>501</v>
      </c>
      <c r="B37" t="s">
        <v>167</v>
      </c>
      <c r="C37" s="23">
        <v>132280048</v>
      </c>
      <c r="D37" s="23">
        <v>132280048</v>
      </c>
      <c r="E37" t="s">
        <v>538</v>
      </c>
      <c r="F37" t="str">
        <f t="shared" si="0"/>
        <v>22融和融资GN002</v>
      </c>
      <c r="G37" t="s">
        <v>503</v>
      </c>
      <c r="H37" t="str">
        <f t="shared" si="1"/>
        <v>(Carbon Neutral Bond)</v>
      </c>
    </row>
    <row r="38" spans="1:8" ht="13" x14ac:dyDescent="0.25">
      <c r="A38" t="s">
        <v>501</v>
      </c>
      <c r="B38" t="s">
        <v>173</v>
      </c>
      <c r="C38" s="23">
        <v>132380008</v>
      </c>
      <c r="D38" s="23">
        <v>132380008</v>
      </c>
      <c r="E38" t="s">
        <v>539</v>
      </c>
      <c r="F38" t="str">
        <f t="shared" si="0"/>
        <v>23融和融资GN001</v>
      </c>
      <c r="G38" t="s">
        <v>503</v>
      </c>
      <c r="H38" t="str">
        <f t="shared" si="1"/>
        <v>(Carbon Neutral Bond)</v>
      </c>
    </row>
    <row r="39" spans="1:8" ht="13" x14ac:dyDescent="0.25">
      <c r="A39" t="s">
        <v>501</v>
      </c>
      <c r="B39" t="s">
        <v>183</v>
      </c>
      <c r="C39" s="23">
        <v>102101134</v>
      </c>
      <c r="D39" s="23">
        <v>102101134</v>
      </c>
      <c r="E39" t="s">
        <v>540</v>
      </c>
      <c r="F39" t="str">
        <f t="shared" si="0"/>
        <v>21泉州交通MTN001</v>
      </c>
      <c r="G39" t="s">
        <v>503</v>
      </c>
      <c r="H39" t="str">
        <f t="shared" si="1"/>
        <v>(Carbon Neutral Bond)</v>
      </c>
    </row>
    <row r="40" spans="1:8" ht="13" x14ac:dyDescent="0.25">
      <c r="A40" t="s">
        <v>501</v>
      </c>
      <c r="B40" t="s">
        <v>186</v>
      </c>
      <c r="C40" s="23">
        <v>102101118</v>
      </c>
      <c r="D40" s="23">
        <v>102101118</v>
      </c>
      <c r="E40" t="s">
        <v>541</v>
      </c>
      <c r="F40" t="str">
        <f t="shared" si="0"/>
        <v>21青岛地铁MTN002</v>
      </c>
      <c r="G40" t="s">
        <v>503</v>
      </c>
      <c r="H40" t="str">
        <f t="shared" si="1"/>
        <v>(Carbon Neutral Bond)</v>
      </c>
    </row>
    <row r="41" spans="1:8" ht="13" x14ac:dyDescent="0.25">
      <c r="A41" t="s">
        <v>501</v>
      </c>
      <c r="B41" t="s">
        <v>189</v>
      </c>
      <c r="C41" s="23">
        <v>102102078</v>
      </c>
      <c r="D41" s="23">
        <v>102102078</v>
      </c>
      <c r="E41" t="s">
        <v>542</v>
      </c>
      <c r="F41" t="str">
        <f t="shared" si="0"/>
        <v>21青城新能MTN001</v>
      </c>
      <c r="G41" t="s">
        <v>503</v>
      </c>
      <c r="H41" t="str">
        <f t="shared" si="1"/>
        <v>(Carbon Neutral Bond)</v>
      </c>
    </row>
    <row r="42" spans="1:8" ht="13" x14ac:dyDescent="0.25">
      <c r="A42" t="s">
        <v>501</v>
      </c>
      <c r="B42" t="s">
        <v>205</v>
      </c>
      <c r="C42" s="23">
        <v>132100063</v>
      </c>
      <c r="D42" s="23">
        <v>132100063</v>
      </c>
      <c r="E42" t="s">
        <v>543</v>
      </c>
      <c r="F42" t="str">
        <f t="shared" si="0"/>
        <v>21宁波轨交GN001</v>
      </c>
      <c r="G42" t="s">
        <v>503</v>
      </c>
      <c r="H42" t="str">
        <f t="shared" si="1"/>
        <v>(Carbon Neutral Bond)</v>
      </c>
    </row>
    <row r="43" spans="1:8" ht="13" x14ac:dyDescent="0.25">
      <c r="A43" t="s">
        <v>501</v>
      </c>
      <c r="B43" t="s">
        <v>212</v>
      </c>
      <c r="C43" s="23">
        <v>102102307</v>
      </c>
      <c r="D43" s="23">
        <v>102102307</v>
      </c>
      <c r="E43" t="s">
        <v>544</v>
      </c>
      <c r="F43" t="str">
        <f t="shared" si="0"/>
        <v>21国能江苏MTN001</v>
      </c>
      <c r="G43" t="s">
        <v>503</v>
      </c>
      <c r="H43" t="str">
        <f t="shared" si="1"/>
        <v>(Carbon Neutral Bond)</v>
      </c>
    </row>
    <row r="44" spans="1:8" ht="13" x14ac:dyDescent="0.25">
      <c r="A44" t="s">
        <v>501</v>
      </c>
      <c r="B44" t="s">
        <v>224</v>
      </c>
      <c r="C44" s="23">
        <v>132100040</v>
      </c>
      <c r="D44" s="23">
        <v>132100040</v>
      </c>
      <c r="E44" t="s">
        <v>545</v>
      </c>
      <c r="F44" t="str">
        <f t="shared" si="0"/>
        <v>21南京地铁GN001</v>
      </c>
      <c r="G44" t="s">
        <v>503</v>
      </c>
      <c r="H44" t="str">
        <f t="shared" si="1"/>
        <v>(Carbon Neutral Bond)</v>
      </c>
    </row>
    <row r="45" spans="1:8" ht="13" x14ac:dyDescent="0.25">
      <c r="A45" t="s">
        <v>501</v>
      </c>
      <c r="B45" t="s">
        <v>226</v>
      </c>
      <c r="C45" s="23">
        <v>132100126</v>
      </c>
      <c r="D45" s="23">
        <v>132100126</v>
      </c>
      <c r="E45" t="s">
        <v>546</v>
      </c>
      <c r="F45" t="str">
        <f t="shared" si="0"/>
        <v>21南京地铁GN002</v>
      </c>
      <c r="G45" t="s">
        <v>503</v>
      </c>
      <c r="H45" t="str">
        <f t="shared" si="1"/>
        <v>(Carbon Neutral Bond)</v>
      </c>
    </row>
    <row r="46" spans="1:8" ht="13" x14ac:dyDescent="0.25">
      <c r="A46" t="s">
        <v>501</v>
      </c>
      <c r="B46" t="s">
        <v>240</v>
      </c>
      <c r="C46" s="23">
        <v>132100085</v>
      </c>
      <c r="D46" s="23">
        <v>132100085</v>
      </c>
      <c r="E46" t="s">
        <v>547</v>
      </c>
      <c r="F46" t="str">
        <f t="shared" si="0"/>
        <v>21龙源电力GN001</v>
      </c>
      <c r="G46" t="s">
        <v>503</v>
      </c>
      <c r="H46" t="str">
        <f t="shared" si="1"/>
        <v>(Carbon Neutral Bond)</v>
      </c>
    </row>
    <row r="47" spans="1:8" ht="13" x14ac:dyDescent="0.25">
      <c r="A47" t="s">
        <v>501</v>
      </c>
      <c r="B47" t="s">
        <v>264</v>
      </c>
      <c r="C47" s="23">
        <v>132100076</v>
      </c>
      <c r="D47" s="23">
        <v>132100076</v>
      </c>
      <c r="E47" t="s">
        <v>548</v>
      </c>
      <c r="F47" t="str">
        <f t="shared" si="0"/>
        <v>21京能洁能GN001</v>
      </c>
      <c r="G47" t="s">
        <v>503</v>
      </c>
      <c r="H47" t="str">
        <f t="shared" si="1"/>
        <v>(Carbon Neutral Bond)</v>
      </c>
    </row>
    <row r="48" spans="1:8" ht="13" x14ac:dyDescent="0.25">
      <c r="A48" t="s">
        <v>501</v>
      </c>
      <c r="B48" t="s">
        <v>278</v>
      </c>
      <c r="C48" s="23">
        <v>132100102</v>
      </c>
      <c r="D48" s="23">
        <v>132100102</v>
      </c>
      <c r="E48" t="s">
        <v>549</v>
      </c>
      <c r="F48" t="str">
        <f t="shared" si="0"/>
        <v>21天成租赁GN002</v>
      </c>
      <c r="G48" t="s">
        <v>503</v>
      </c>
      <c r="H48" t="str">
        <f t="shared" si="1"/>
        <v>(Carbon Neutral Bond)</v>
      </c>
    </row>
    <row r="49" spans="1:8" ht="13" x14ac:dyDescent="0.25">
      <c r="A49" t="s">
        <v>501</v>
      </c>
      <c r="B49" t="s">
        <v>281</v>
      </c>
      <c r="C49" s="23">
        <v>132280054</v>
      </c>
      <c r="D49" s="23">
        <v>132280054</v>
      </c>
      <c r="E49" t="s">
        <v>550</v>
      </c>
      <c r="F49" t="str">
        <f t="shared" si="0"/>
        <v>22天成租赁GN001</v>
      </c>
      <c r="G49" t="s">
        <v>503</v>
      </c>
      <c r="H49" t="str">
        <f t="shared" si="1"/>
        <v>(Carbon Neutral Bond)</v>
      </c>
    </row>
    <row r="50" spans="1:8" ht="13" x14ac:dyDescent="0.25">
      <c r="A50" t="s">
        <v>501</v>
      </c>
      <c r="B50" t="s">
        <v>284</v>
      </c>
      <c r="C50" s="23">
        <v>132280103</v>
      </c>
      <c r="D50" s="23">
        <v>132280103</v>
      </c>
      <c r="E50" t="s">
        <v>551</v>
      </c>
      <c r="F50" t="str">
        <f t="shared" si="0"/>
        <v>22天成租赁GN002</v>
      </c>
      <c r="G50" t="s">
        <v>503</v>
      </c>
      <c r="H50" t="str">
        <f t="shared" si="1"/>
        <v>(Carbon Neutral Bond)</v>
      </c>
    </row>
    <row r="51" spans="1:8" ht="13" x14ac:dyDescent="0.25">
      <c r="A51" t="s">
        <v>501</v>
      </c>
      <c r="B51" t="s">
        <v>286</v>
      </c>
      <c r="C51" s="23">
        <v>102103332</v>
      </c>
      <c r="D51" s="23">
        <v>102103332</v>
      </c>
      <c r="E51" t="s">
        <v>552</v>
      </c>
      <c r="F51" t="str">
        <f t="shared" si="0"/>
        <v>21华能江苏MTN001</v>
      </c>
      <c r="G51" t="s">
        <v>503</v>
      </c>
      <c r="H51" t="str">
        <f t="shared" si="1"/>
        <v>(Carbon Neutral Bond)</v>
      </c>
    </row>
    <row r="52" spans="1:8" ht="13" x14ac:dyDescent="0.25">
      <c r="A52" t="s">
        <v>501</v>
      </c>
      <c r="B52" t="s">
        <v>289</v>
      </c>
      <c r="C52" s="23">
        <v>102280953</v>
      </c>
      <c r="D52" s="23">
        <v>102280953</v>
      </c>
      <c r="E52" t="s">
        <v>553</v>
      </c>
      <c r="F52" t="str">
        <f t="shared" si="0"/>
        <v>22华能江苏MTN001</v>
      </c>
      <c r="G52" t="s">
        <v>503</v>
      </c>
      <c r="H52" t="str">
        <f t="shared" si="1"/>
        <v>(Carbon Neutral Bond)</v>
      </c>
    </row>
    <row r="53" spans="1:8" ht="13" x14ac:dyDescent="0.25">
      <c r="A53" t="s">
        <v>501</v>
      </c>
      <c r="B53" t="s">
        <v>315</v>
      </c>
      <c r="C53" s="23">
        <v>132100133</v>
      </c>
      <c r="D53" s="23">
        <v>132100133</v>
      </c>
      <c r="E53" t="s">
        <v>554</v>
      </c>
      <c r="F53" t="str">
        <f t="shared" si="0"/>
        <v>21福瑞能源GN004</v>
      </c>
      <c r="G53" t="s">
        <v>503</v>
      </c>
      <c r="H53" t="str">
        <f t="shared" si="1"/>
        <v>(Carbon Neutral Bond)</v>
      </c>
    </row>
    <row r="54" spans="1:8" ht="13" x14ac:dyDescent="0.25">
      <c r="A54" t="s">
        <v>501</v>
      </c>
      <c r="B54" t="s">
        <v>320</v>
      </c>
      <c r="C54" s="23">
        <v>132100035</v>
      </c>
      <c r="D54" s="23">
        <v>132100035</v>
      </c>
      <c r="E54" t="s">
        <v>555</v>
      </c>
      <c r="F54" t="str">
        <f t="shared" si="0"/>
        <v>21华能GN002</v>
      </c>
      <c r="G54" t="s">
        <v>503</v>
      </c>
      <c r="H54" t="str">
        <f t="shared" si="1"/>
        <v>(Carbon Neutral Bond)</v>
      </c>
    </row>
    <row r="55" spans="1:8" ht="13" x14ac:dyDescent="0.25">
      <c r="A55" t="s">
        <v>501</v>
      </c>
      <c r="B55" t="s">
        <v>325</v>
      </c>
      <c r="C55" s="23">
        <v>102280545</v>
      </c>
      <c r="D55" s="23">
        <v>102280545</v>
      </c>
      <c r="E55" t="s">
        <v>556</v>
      </c>
      <c r="F55" t="str">
        <f t="shared" si="0"/>
        <v>22鄂能源MTN002</v>
      </c>
      <c r="G55" t="s">
        <v>503</v>
      </c>
      <c r="H55" t="str">
        <f t="shared" si="1"/>
        <v>(Carbon Neutral Bond)</v>
      </c>
    </row>
    <row r="56" spans="1:8" ht="13" x14ac:dyDescent="0.25">
      <c r="A56" t="s">
        <v>501</v>
      </c>
      <c r="B56" t="s">
        <v>330</v>
      </c>
      <c r="C56" s="23">
        <v>132280006</v>
      </c>
      <c r="D56" s="23">
        <v>132280006</v>
      </c>
      <c r="E56" t="s">
        <v>557</v>
      </c>
      <c r="F56" t="str">
        <f t="shared" si="0"/>
        <v>22苏国信GN001</v>
      </c>
      <c r="G56" t="s">
        <v>503</v>
      </c>
      <c r="H56" t="str">
        <f t="shared" si="1"/>
        <v>(Carbon Neutral Bond)</v>
      </c>
    </row>
    <row r="57" spans="1:8" ht="13" x14ac:dyDescent="0.25">
      <c r="A57" t="s">
        <v>501</v>
      </c>
      <c r="B57" t="s">
        <v>344</v>
      </c>
      <c r="C57" s="23">
        <v>132100096</v>
      </c>
      <c r="D57" s="23">
        <v>132100096</v>
      </c>
      <c r="E57" t="s">
        <v>558</v>
      </c>
      <c r="F57" t="str">
        <f t="shared" si="0"/>
        <v>21国电GN003</v>
      </c>
      <c r="G57" t="s">
        <v>503</v>
      </c>
      <c r="H57" t="str">
        <f t="shared" si="1"/>
        <v>(Carbon Neutral Bond)</v>
      </c>
    </row>
    <row r="58" spans="1:8" ht="13" x14ac:dyDescent="0.25">
      <c r="A58" t="s">
        <v>501</v>
      </c>
      <c r="B58" t="s">
        <v>357</v>
      </c>
      <c r="C58" s="23">
        <v>132280080</v>
      </c>
      <c r="D58" s="23">
        <v>132280080</v>
      </c>
      <c r="E58" t="s">
        <v>559</v>
      </c>
      <c r="F58" t="str">
        <f t="shared" si="0"/>
        <v>22福州地铁GN002</v>
      </c>
      <c r="G58" t="s">
        <v>503</v>
      </c>
      <c r="H58" t="str">
        <f t="shared" si="1"/>
        <v>(Carbon Neutral Bond)</v>
      </c>
    </row>
    <row r="59" spans="1:8" ht="13" x14ac:dyDescent="0.25">
      <c r="A59" t="s">
        <v>501</v>
      </c>
      <c r="B59" t="s">
        <v>359</v>
      </c>
      <c r="C59" s="23">
        <v>132380017</v>
      </c>
      <c r="D59" s="23">
        <v>132380017</v>
      </c>
      <c r="E59" t="s">
        <v>560</v>
      </c>
      <c r="F59" t="str">
        <f t="shared" si="0"/>
        <v>23福州地铁GN001</v>
      </c>
      <c r="G59" t="s">
        <v>503</v>
      </c>
      <c r="H59" t="str">
        <f t="shared" si="1"/>
        <v>(Carbon Neutral Bond)</v>
      </c>
    </row>
    <row r="60" spans="1:8" ht="13" x14ac:dyDescent="0.25">
      <c r="A60" t="s">
        <v>501</v>
      </c>
      <c r="B60" t="s">
        <v>367</v>
      </c>
      <c r="C60" s="23">
        <v>132100150</v>
      </c>
      <c r="D60" s="23">
        <v>132100150</v>
      </c>
      <c r="E60" t="s">
        <v>561</v>
      </c>
      <c r="F60" t="str">
        <f t="shared" si="0"/>
        <v>21中能建GN001</v>
      </c>
      <c r="G60" t="s">
        <v>503</v>
      </c>
      <c r="H60" t="str">
        <f t="shared" si="1"/>
        <v>(Carbon Neutral Bond)</v>
      </c>
    </row>
    <row r="61" spans="1:8" ht="13" x14ac:dyDescent="0.25">
      <c r="A61" t="s">
        <v>501</v>
      </c>
      <c r="B61" t="s">
        <v>370</v>
      </c>
      <c r="C61" s="23">
        <v>132100087</v>
      </c>
      <c r="D61" s="23">
        <v>132100087</v>
      </c>
      <c r="E61" t="s">
        <v>562</v>
      </c>
      <c r="F61" t="str">
        <f t="shared" si="0"/>
        <v>21粤电开GN001</v>
      </c>
      <c r="G61" t="s">
        <v>503</v>
      </c>
      <c r="H61" t="str">
        <f t="shared" si="1"/>
        <v>(Carbon Neutral Bond)</v>
      </c>
    </row>
    <row r="62" spans="1:8" ht="13" x14ac:dyDescent="0.25">
      <c r="A62" t="s">
        <v>501</v>
      </c>
      <c r="B62" t="s">
        <v>376</v>
      </c>
      <c r="C62" s="23">
        <v>102103318</v>
      </c>
      <c r="D62" s="23">
        <v>102103318</v>
      </c>
      <c r="E62" t="s">
        <v>563</v>
      </c>
      <c r="F62" t="str">
        <f t="shared" si="0"/>
        <v>21东方电气MTN003</v>
      </c>
      <c r="G62" t="s">
        <v>503</v>
      </c>
      <c r="H62" t="str">
        <f t="shared" si="1"/>
        <v>(Carbon Neutral Bond)</v>
      </c>
    </row>
    <row r="63" spans="1:8" ht="13" x14ac:dyDescent="0.25">
      <c r="A63" t="s">
        <v>501</v>
      </c>
      <c r="B63" t="s">
        <v>379</v>
      </c>
      <c r="C63" s="23">
        <v>132100080</v>
      </c>
      <c r="D63" s="23">
        <v>132100080</v>
      </c>
      <c r="E63" t="s">
        <v>564</v>
      </c>
      <c r="F63" t="str">
        <f t="shared" si="0"/>
        <v>21大唐新能GN001</v>
      </c>
      <c r="G63" t="s">
        <v>503</v>
      </c>
      <c r="H63" t="str">
        <f t="shared" si="1"/>
        <v>(Carbon Neutral Bond)</v>
      </c>
    </row>
    <row r="64" spans="1:8" ht="13" x14ac:dyDescent="0.25">
      <c r="A64" t="s">
        <v>501</v>
      </c>
      <c r="B64" t="s">
        <v>382</v>
      </c>
      <c r="C64" s="23">
        <v>132100086</v>
      </c>
      <c r="D64" s="23">
        <v>132100086</v>
      </c>
      <c r="E64" t="s">
        <v>565</v>
      </c>
      <c r="F64" t="str">
        <f t="shared" si="0"/>
        <v>21大唐发电GN001</v>
      </c>
      <c r="G64" t="s">
        <v>503</v>
      </c>
      <c r="H64" t="str">
        <f t="shared" si="1"/>
        <v>(Carbon Neutral Bond)</v>
      </c>
    </row>
    <row r="65" spans="1:8" ht="13" x14ac:dyDescent="0.25">
      <c r="A65" t="s">
        <v>501</v>
      </c>
      <c r="B65" t="s">
        <v>385</v>
      </c>
      <c r="C65" s="23">
        <v>132100097</v>
      </c>
      <c r="D65" s="23">
        <v>132100097</v>
      </c>
      <c r="E65" t="s">
        <v>566</v>
      </c>
      <c r="F65" t="str">
        <f t="shared" si="0"/>
        <v>21大唐发电GN002</v>
      </c>
      <c r="G65" t="s">
        <v>503</v>
      </c>
      <c r="H65" t="str">
        <f t="shared" si="1"/>
        <v>(Carbon Neutral Bond)</v>
      </c>
    </row>
    <row r="66" spans="1:8" ht="13" x14ac:dyDescent="0.25">
      <c r="A66" t="s">
        <v>501</v>
      </c>
      <c r="B66" t="s">
        <v>394</v>
      </c>
      <c r="C66" s="23">
        <v>132100155</v>
      </c>
      <c r="D66" s="23">
        <v>132100155</v>
      </c>
      <c r="E66" t="s">
        <v>567</v>
      </c>
      <c r="F66" t="str">
        <f t="shared" ref="F66:F88" si="2">LEFT(E66,LEN(E66)-6)</f>
        <v>21华润租赁GN001</v>
      </c>
      <c r="G66" t="s">
        <v>503</v>
      </c>
      <c r="H66" t="str">
        <f t="shared" si="1"/>
        <v>(Carbon Neutral Bond)</v>
      </c>
    </row>
    <row r="67" spans="1:8" ht="13" x14ac:dyDescent="0.25">
      <c r="A67" t="s">
        <v>501</v>
      </c>
      <c r="B67" t="s">
        <v>397</v>
      </c>
      <c r="C67" s="23">
        <v>132280081</v>
      </c>
      <c r="D67" s="23">
        <v>132280081</v>
      </c>
      <c r="E67" t="s">
        <v>568</v>
      </c>
      <c r="F67" t="str">
        <f t="shared" si="2"/>
        <v>22中核租赁GN001</v>
      </c>
      <c r="G67" t="s">
        <v>503</v>
      </c>
      <c r="H67" t="str">
        <f t="shared" ref="H67:H127" si="3">CONCATENATE("(",G67,")")</f>
        <v>(Carbon Neutral Bond)</v>
      </c>
    </row>
    <row r="68" spans="1:8" ht="13" x14ac:dyDescent="0.25">
      <c r="A68" t="s">
        <v>501</v>
      </c>
      <c r="B68" t="s">
        <v>414</v>
      </c>
      <c r="C68" s="23">
        <v>132100052</v>
      </c>
      <c r="D68" s="23">
        <v>132100052</v>
      </c>
      <c r="E68" t="s">
        <v>569</v>
      </c>
      <c r="F68" t="str">
        <f t="shared" si="2"/>
        <v>21重庆轨交GN003</v>
      </c>
      <c r="G68" t="s">
        <v>503</v>
      </c>
      <c r="H68" t="str">
        <f t="shared" si="3"/>
        <v>(Carbon Neutral Bond)</v>
      </c>
    </row>
    <row r="69" spans="1:8" ht="13" x14ac:dyDescent="0.25">
      <c r="A69" t="s">
        <v>501</v>
      </c>
      <c r="B69" t="s">
        <v>416</v>
      </c>
      <c r="C69" s="23">
        <v>132100057</v>
      </c>
      <c r="D69" s="23">
        <v>132100057</v>
      </c>
      <c r="E69" t="s">
        <v>570</v>
      </c>
      <c r="F69" t="str">
        <f t="shared" si="2"/>
        <v>21重庆轨交GN004</v>
      </c>
      <c r="G69" t="s">
        <v>503</v>
      </c>
      <c r="H69" t="str">
        <f t="shared" si="3"/>
        <v>(Carbon Neutral Bond)</v>
      </c>
    </row>
    <row r="70" spans="1:8" ht="13" x14ac:dyDescent="0.25">
      <c r="A70" t="s">
        <v>501</v>
      </c>
      <c r="B70" t="s">
        <v>418</v>
      </c>
      <c r="C70" s="23">
        <v>132100084</v>
      </c>
      <c r="D70" s="23">
        <v>132100084</v>
      </c>
      <c r="E70" t="s">
        <v>571</v>
      </c>
      <c r="F70" t="str">
        <f t="shared" si="2"/>
        <v>21重庆轨交GN005</v>
      </c>
      <c r="G70" t="s">
        <v>503</v>
      </c>
      <c r="H70" t="str">
        <f t="shared" si="3"/>
        <v>(Carbon Neutral Bond)</v>
      </c>
    </row>
    <row r="71" spans="1:8" ht="13" x14ac:dyDescent="0.25">
      <c r="A71" t="s">
        <v>501</v>
      </c>
      <c r="B71" t="s">
        <v>420</v>
      </c>
      <c r="C71" s="23">
        <v>132100156</v>
      </c>
      <c r="D71" s="23">
        <v>132100156</v>
      </c>
      <c r="E71" t="s">
        <v>572</v>
      </c>
      <c r="F71" t="str">
        <f t="shared" si="2"/>
        <v>21重庆轨交GN006</v>
      </c>
      <c r="G71" t="s">
        <v>503</v>
      </c>
      <c r="H71" t="str">
        <f t="shared" si="3"/>
        <v>(Carbon Neutral Bond)</v>
      </c>
    </row>
    <row r="72" spans="1:8" ht="13" x14ac:dyDescent="0.25">
      <c r="A72" t="s">
        <v>501</v>
      </c>
      <c r="B72" t="s">
        <v>422</v>
      </c>
      <c r="C72" s="23">
        <v>132280007</v>
      </c>
      <c r="D72" s="23">
        <v>132280007</v>
      </c>
      <c r="E72" t="s">
        <v>573</v>
      </c>
      <c r="F72" t="str">
        <f t="shared" si="2"/>
        <v>22重庆轨交GN002</v>
      </c>
      <c r="G72" t="s">
        <v>503</v>
      </c>
      <c r="H72" t="str">
        <f t="shared" si="3"/>
        <v>(Carbon Neutral Bond)</v>
      </c>
    </row>
    <row r="73" spans="1:8" ht="13" x14ac:dyDescent="0.25">
      <c r="A73" t="s">
        <v>501</v>
      </c>
      <c r="B73" t="s">
        <v>424</v>
      </c>
      <c r="C73" s="23">
        <v>132280085</v>
      </c>
      <c r="D73" s="23">
        <v>132280085</v>
      </c>
      <c r="E73" t="s">
        <v>574</v>
      </c>
      <c r="F73" t="str">
        <f t="shared" si="2"/>
        <v>22重庆轨交GN003</v>
      </c>
      <c r="G73" t="s">
        <v>503</v>
      </c>
      <c r="H73" t="str">
        <f t="shared" si="3"/>
        <v>(Carbon Neutral Bond)</v>
      </c>
    </row>
    <row r="74" spans="1:8" ht="13" x14ac:dyDescent="0.25">
      <c r="A74" t="s">
        <v>501</v>
      </c>
      <c r="B74" t="s">
        <v>431</v>
      </c>
      <c r="C74" s="23">
        <v>102100964</v>
      </c>
      <c r="D74" s="23">
        <v>102100964</v>
      </c>
      <c r="E74" t="s">
        <v>575</v>
      </c>
      <c r="F74" t="str">
        <f t="shared" si="2"/>
        <v>21三峡新能MTN002</v>
      </c>
      <c r="G74" t="s">
        <v>503</v>
      </c>
      <c r="H74" t="str">
        <f t="shared" si="3"/>
        <v>(Carbon Neutral Bond)</v>
      </c>
    </row>
    <row r="75" spans="1:8" ht="13" x14ac:dyDescent="0.25">
      <c r="A75" t="s">
        <v>501</v>
      </c>
      <c r="B75" t="s">
        <v>434</v>
      </c>
      <c r="C75" s="23">
        <v>132100111</v>
      </c>
      <c r="D75" s="23">
        <v>132100111</v>
      </c>
      <c r="E75" t="s">
        <v>576</v>
      </c>
      <c r="F75" t="str">
        <f t="shared" si="2"/>
        <v>21三峡租赁GN001</v>
      </c>
      <c r="G75" t="s">
        <v>503</v>
      </c>
      <c r="H75" t="str">
        <f t="shared" si="3"/>
        <v>(Carbon Neutral Bond)</v>
      </c>
    </row>
    <row r="76" spans="1:8" ht="13" x14ac:dyDescent="0.25">
      <c r="A76" t="s">
        <v>501</v>
      </c>
      <c r="B76" t="s">
        <v>437</v>
      </c>
      <c r="C76" s="23">
        <v>102280300</v>
      </c>
      <c r="D76" s="23">
        <v>102280300</v>
      </c>
      <c r="E76" t="s">
        <v>577</v>
      </c>
      <c r="F76" t="str">
        <f t="shared" si="2"/>
        <v>22三峡新能MTN001</v>
      </c>
      <c r="G76" t="s">
        <v>503</v>
      </c>
      <c r="H76" t="str">
        <f t="shared" si="3"/>
        <v>(Carbon Neutral Bond)</v>
      </c>
    </row>
    <row r="77" spans="1:8" ht="13" x14ac:dyDescent="0.25">
      <c r="A77" t="s">
        <v>501</v>
      </c>
      <c r="B77" t="s">
        <v>439</v>
      </c>
      <c r="C77" s="23">
        <v>102281065</v>
      </c>
      <c r="D77" s="23">
        <v>102281065</v>
      </c>
      <c r="E77" t="s">
        <v>578</v>
      </c>
      <c r="F77" t="str">
        <f t="shared" si="2"/>
        <v>22三峡新能MTN002</v>
      </c>
      <c r="G77" t="s">
        <v>503</v>
      </c>
      <c r="H77" t="str">
        <f t="shared" si="3"/>
        <v>(Carbon Neutral Bond)</v>
      </c>
    </row>
    <row r="78" spans="1:8" ht="13" x14ac:dyDescent="0.25">
      <c r="A78" t="s">
        <v>501</v>
      </c>
      <c r="B78" t="s">
        <v>441</v>
      </c>
      <c r="C78" s="23">
        <v>82101475</v>
      </c>
      <c r="D78" s="23">
        <v>82101475</v>
      </c>
      <c r="E78" t="s">
        <v>579</v>
      </c>
      <c r="F78" t="str">
        <f t="shared" si="2"/>
        <v>21三峡新能ABN002</v>
      </c>
      <c r="G78" t="s">
        <v>503</v>
      </c>
      <c r="H78" t="str">
        <f t="shared" si="3"/>
        <v>(Carbon Neutral Bond)</v>
      </c>
    </row>
    <row r="79" spans="1:8" ht="13" x14ac:dyDescent="0.25">
      <c r="A79" t="s">
        <v>501</v>
      </c>
      <c r="B79" t="s">
        <v>443</v>
      </c>
      <c r="C79" s="23">
        <v>132100129</v>
      </c>
      <c r="D79" s="23">
        <v>132100129</v>
      </c>
      <c r="E79" t="s">
        <v>580</v>
      </c>
      <c r="F79" t="str">
        <f t="shared" si="2"/>
        <v>21中电国际GN001</v>
      </c>
      <c r="G79" t="s">
        <v>503</v>
      </c>
      <c r="H79" t="str">
        <f t="shared" si="3"/>
        <v>(Carbon Neutral Bond)</v>
      </c>
    </row>
    <row r="80" spans="1:8" ht="13" x14ac:dyDescent="0.25">
      <c r="A80" t="s">
        <v>501</v>
      </c>
      <c r="B80" t="s">
        <v>455</v>
      </c>
      <c r="C80" s="23">
        <v>102103079</v>
      </c>
      <c r="D80" s="23">
        <v>102103079</v>
      </c>
      <c r="E80" t="s">
        <v>581</v>
      </c>
      <c r="F80" t="str">
        <f t="shared" si="2"/>
        <v>21蓉城轨交MTN004</v>
      </c>
      <c r="G80" t="s">
        <v>503</v>
      </c>
      <c r="H80" t="str">
        <f t="shared" si="3"/>
        <v>(Carbon Neutral Bond)</v>
      </c>
    </row>
    <row r="81" spans="1:8" ht="13" x14ac:dyDescent="0.25">
      <c r="A81" t="s">
        <v>501</v>
      </c>
      <c r="B81" t="s">
        <v>457</v>
      </c>
      <c r="C81" s="23">
        <v>102280517</v>
      </c>
      <c r="D81" s="23">
        <v>102280517</v>
      </c>
      <c r="E81" t="s">
        <v>582</v>
      </c>
      <c r="F81" t="str">
        <f t="shared" si="2"/>
        <v>22蓉城轨交MTN003</v>
      </c>
      <c r="G81" t="s">
        <v>503</v>
      </c>
      <c r="H81" t="str">
        <f t="shared" si="3"/>
        <v>(Carbon Neutral Bond)</v>
      </c>
    </row>
    <row r="82" spans="1:8" ht="13" x14ac:dyDescent="0.25">
      <c r="A82" t="s">
        <v>501</v>
      </c>
      <c r="B82" t="s">
        <v>459</v>
      </c>
      <c r="C82" s="23">
        <v>102281246</v>
      </c>
      <c r="D82" s="23">
        <v>102281246</v>
      </c>
      <c r="E82" t="s">
        <v>583</v>
      </c>
      <c r="F82" t="str">
        <f t="shared" si="2"/>
        <v>22蓉城轨交MTN004</v>
      </c>
      <c r="G82" t="s">
        <v>503</v>
      </c>
      <c r="H82" t="str">
        <f t="shared" si="3"/>
        <v>(Carbon Neutral Bond)</v>
      </c>
    </row>
    <row r="83" spans="1:8" ht="13" x14ac:dyDescent="0.25">
      <c r="A83" t="s">
        <v>501</v>
      </c>
      <c r="B83" t="s">
        <v>461</v>
      </c>
      <c r="C83" s="23">
        <v>102282534</v>
      </c>
      <c r="D83" s="23">
        <v>102282534</v>
      </c>
      <c r="E83" t="s">
        <v>584</v>
      </c>
      <c r="F83" t="str">
        <f t="shared" si="2"/>
        <v>22蓉城轨交MTN005</v>
      </c>
      <c r="G83" t="s">
        <v>503</v>
      </c>
      <c r="H83" t="str">
        <f t="shared" si="3"/>
        <v>(Carbon Neutral Bond)</v>
      </c>
    </row>
    <row r="84" spans="1:8" ht="13" x14ac:dyDescent="0.25">
      <c r="A84" t="s">
        <v>501</v>
      </c>
      <c r="B84" t="s">
        <v>463</v>
      </c>
      <c r="C84" s="23">
        <v>132100059</v>
      </c>
      <c r="D84" s="23">
        <v>132100059</v>
      </c>
      <c r="E84" t="s">
        <v>585</v>
      </c>
      <c r="F84" t="str">
        <f t="shared" si="2"/>
        <v>21常州轨交GN001</v>
      </c>
      <c r="G84" t="s">
        <v>503</v>
      </c>
      <c r="H84" t="str">
        <f t="shared" si="3"/>
        <v>(Carbon Neutral Bond)</v>
      </c>
    </row>
    <row r="85" spans="1:8" ht="13" x14ac:dyDescent="0.25">
      <c r="A85" t="s">
        <v>501</v>
      </c>
      <c r="B85" t="s">
        <v>466</v>
      </c>
      <c r="C85" s="23">
        <v>132280014</v>
      </c>
      <c r="D85" s="23">
        <v>132280014</v>
      </c>
      <c r="E85" t="s">
        <v>586</v>
      </c>
      <c r="F85" t="str">
        <f t="shared" si="2"/>
        <v>22中铝GN001</v>
      </c>
      <c r="G85" t="s">
        <v>503</v>
      </c>
      <c r="H85" t="str">
        <f t="shared" si="3"/>
        <v>(Carbon Neutral Bond)</v>
      </c>
    </row>
    <row r="86" spans="1:8" ht="13" x14ac:dyDescent="0.25">
      <c r="A86" t="s">
        <v>501</v>
      </c>
      <c r="B86" t="s">
        <v>480</v>
      </c>
      <c r="C86" s="23">
        <v>132100053</v>
      </c>
      <c r="D86" s="23">
        <v>132100053</v>
      </c>
      <c r="E86" t="s">
        <v>587</v>
      </c>
      <c r="F86" t="str">
        <f t="shared" si="2"/>
        <v>21中广核租GN001</v>
      </c>
      <c r="G86" t="s">
        <v>503</v>
      </c>
      <c r="H86" t="str">
        <f t="shared" si="3"/>
        <v>(Carbon Neutral Bond)</v>
      </c>
    </row>
    <row r="87" spans="1:8" ht="13" x14ac:dyDescent="0.25">
      <c r="A87" t="s">
        <v>501</v>
      </c>
      <c r="B87" t="s">
        <v>483</v>
      </c>
      <c r="C87" s="23">
        <v>132100135</v>
      </c>
      <c r="D87" s="23">
        <v>132100135</v>
      </c>
      <c r="E87" t="s">
        <v>588</v>
      </c>
      <c r="F87" t="str">
        <f t="shared" si="2"/>
        <v>21中广核租GN002</v>
      </c>
      <c r="G87" t="s">
        <v>503</v>
      </c>
      <c r="H87" t="str">
        <f t="shared" si="3"/>
        <v>(Carbon Neutral Bond)</v>
      </c>
    </row>
    <row r="88" spans="1:8" ht="13" x14ac:dyDescent="0.25">
      <c r="A88" t="s">
        <v>501</v>
      </c>
      <c r="B88" t="s">
        <v>490</v>
      </c>
      <c r="C88" s="23">
        <v>132100073</v>
      </c>
      <c r="D88" s="23">
        <v>132100073</v>
      </c>
      <c r="E88" t="s">
        <v>589</v>
      </c>
      <c r="F88" t="str">
        <f t="shared" si="2"/>
        <v>21京能源GN001</v>
      </c>
      <c r="G88" t="s">
        <v>503</v>
      </c>
      <c r="H88" t="str">
        <f t="shared" si="3"/>
        <v>(Carbon Neutral Bond)</v>
      </c>
    </row>
    <row r="89" spans="1:8" s="26" customFormat="1" ht="13" x14ac:dyDescent="0.25">
      <c r="A89" t="s">
        <v>501</v>
      </c>
      <c r="B89" s="26" t="s">
        <v>387</v>
      </c>
      <c r="C89" s="28">
        <v>82280213</v>
      </c>
      <c r="D89" s="28">
        <v>82280213</v>
      </c>
      <c r="E89" s="26" t="s">
        <v>590</v>
      </c>
      <c r="F89" s="26" t="str">
        <f>LEFT(E89,LEN(E89)-8)</f>
        <v>22大唐能源ABN001</v>
      </c>
      <c r="G89" t="s">
        <v>503</v>
      </c>
      <c r="H89" t="str">
        <f t="shared" si="3"/>
        <v>(Carbon Neutral Bond)</v>
      </c>
    </row>
    <row r="90" spans="1:8" s="26" customFormat="1" ht="13" x14ac:dyDescent="0.25">
      <c r="A90" s="26" t="s">
        <v>501</v>
      </c>
      <c r="B90" s="26" t="s">
        <v>261</v>
      </c>
      <c r="C90" s="28">
        <v>12381086</v>
      </c>
      <c r="D90" s="28">
        <v>12381086</v>
      </c>
      <c r="E90" s="26" t="s">
        <v>591</v>
      </c>
      <c r="F90" s="26" t="str">
        <f t="shared" ref="F90" si="4">LEFT(E90,LEN(E90)-6)</f>
        <v>23吉林电力SCP001(资产</v>
      </c>
      <c r="G90" t="s">
        <v>503</v>
      </c>
      <c r="H90" t="str">
        <f t="shared" si="3"/>
        <v>(Carbon Neutral Bond)</v>
      </c>
    </row>
    <row r="91" spans="1:8" ht="13" x14ac:dyDescent="0.25">
      <c r="A91" t="s">
        <v>592</v>
      </c>
      <c r="B91" t="s">
        <v>33</v>
      </c>
      <c r="C91" s="23">
        <v>132100151</v>
      </c>
      <c r="D91" s="23">
        <v>132100151</v>
      </c>
      <c r="E91" t="s">
        <v>593</v>
      </c>
      <c r="F91" t="str">
        <f>LEFT(E91,LEN(E91)-4)</f>
        <v>21浙能源GN003</v>
      </c>
      <c r="G91" t="s">
        <v>594</v>
      </c>
      <c r="H91" t="str">
        <f t="shared" si="3"/>
        <v>(Blue Bond)</v>
      </c>
    </row>
    <row r="92" spans="1:8" ht="13" x14ac:dyDescent="0.25">
      <c r="A92" t="s">
        <v>592</v>
      </c>
      <c r="B92" t="s">
        <v>306</v>
      </c>
      <c r="C92" s="23">
        <v>132100066</v>
      </c>
      <c r="D92" s="23">
        <v>132100066</v>
      </c>
      <c r="E92" t="s">
        <v>595</v>
      </c>
      <c r="F92" t="str">
        <f t="shared" ref="F92:F119" si="5">LEFT(E92,LEN(E92)-4)</f>
        <v>21福新能源GN003</v>
      </c>
      <c r="G92" t="s">
        <v>594</v>
      </c>
      <c r="H92" t="str">
        <f t="shared" si="3"/>
        <v>(Blue Bond)</v>
      </c>
    </row>
    <row r="93" spans="1:8" ht="13" x14ac:dyDescent="0.25">
      <c r="A93" t="s">
        <v>592</v>
      </c>
      <c r="B93" t="s">
        <v>350</v>
      </c>
      <c r="C93" s="23">
        <v>132280035</v>
      </c>
      <c r="D93" s="23">
        <v>132280035</v>
      </c>
      <c r="E93" t="s">
        <v>596</v>
      </c>
      <c r="F93" t="str">
        <f t="shared" si="5"/>
        <v>22国电GN001A</v>
      </c>
      <c r="G93" t="s">
        <v>594</v>
      </c>
      <c r="H93" t="str">
        <f t="shared" si="3"/>
        <v>(Blue Bond)</v>
      </c>
    </row>
    <row r="94" spans="1:8" ht="13" x14ac:dyDescent="0.25">
      <c r="A94" t="s">
        <v>592</v>
      </c>
      <c r="B94" t="s">
        <v>352</v>
      </c>
      <c r="C94" s="23">
        <v>132280036</v>
      </c>
      <c r="D94" s="23">
        <v>132280036</v>
      </c>
      <c r="E94" t="s">
        <v>597</v>
      </c>
      <c r="F94" t="str">
        <f t="shared" si="5"/>
        <v>22国电GN001B</v>
      </c>
      <c r="G94" t="s">
        <v>594</v>
      </c>
      <c r="H94" t="str">
        <f t="shared" si="3"/>
        <v>(Blue Bond)</v>
      </c>
    </row>
    <row r="95" spans="1:8" ht="13" x14ac:dyDescent="0.25">
      <c r="A95" t="s">
        <v>592</v>
      </c>
      <c r="B95" t="s">
        <v>400</v>
      </c>
      <c r="C95" s="23">
        <v>132280052</v>
      </c>
      <c r="D95" s="23">
        <v>132280052</v>
      </c>
      <c r="E95" t="s">
        <v>598</v>
      </c>
      <c r="F95" t="str">
        <f t="shared" si="5"/>
        <v>22海运集装GN001</v>
      </c>
      <c r="G95" t="s">
        <v>594</v>
      </c>
      <c r="H95" t="str">
        <f t="shared" si="3"/>
        <v>(Blue Bond)</v>
      </c>
    </row>
    <row r="96" spans="1:8" ht="13" x14ac:dyDescent="0.25">
      <c r="A96" t="s">
        <v>592</v>
      </c>
      <c r="B96" t="s">
        <v>476</v>
      </c>
      <c r="C96" s="23">
        <v>132280101</v>
      </c>
      <c r="D96" s="23">
        <v>132280101</v>
      </c>
      <c r="E96" t="s">
        <v>599</v>
      </c>
      <c r="F96" t="str">
        <f t="shared" si="5"/>
        <v>22核风电GN003</v>
      </c>
      <c r="G96" t="s">
        <v>594</v>
      </c>
      <c r="H96" t="str">
        <f t="shared" si="3"/>
        <v>(Blue Bond)</v>
      </c>
    </row>
    <row r="97" spans="1:8" ht="13" x14ac:dyDescent="0.25">
      <c r="A97" t="s">
        <v>592</v>
      </c>
      <c r="B97" t="s">
        <v>346</v>
      </c>
      <c r="C97" s="23">
        <v>132100109</v>
      </c>
      <c r="D97" s="23">
        <v>132100109</v>
      </c>
      <c r="E97" t="s">
        <v>600</v>
      </c>
      <c r="F97" t="str">
        <f>LEFT(E97,LEN(E97)-6)</f>
        <v>21国电GN004B</v>
      </c>
      <c r="G97" t="s">
        <v>594</v>
      </c>
      <c r="H97" t="str">
        <f t="shared" si="3"/>
        <v>(Blue Bond)</v>
      </c>
    </row>
    <row r="98" spans="1:8" ht="13" x14ac:dyDescent="0.25">
      <c r="A98" t="s">
        <v>592</v>
      </c>
      <c r="B98" t="s">
        <v>348</v>
      </c>
      <c r="C98" s="23">
        <v>132100108</v>
      </c>
      <c r="D98" s="23">
        <v>132100108</v>
      </c>
      <c r="E98" t="s">
        <v>601</v>
      </c>
      <c r="F98" t="str">
        <f t="shared" ref="F98:F99" si="6">LEFT(E98,LEN(E98)-6)</f>
        <v>21国电GN004A</v>
      </c>
      <c r="G98" t="s">
        <v>594</v>
      </c>
      <c r="H98" t="str">
        <f t="shared" si="3"/>
        <v>(Blue Bond)</v>
      </c>
    </row>
    <row r="99" spans="1:8" ht="13" x14ac:dyDescent="0.25">
      <c r="A99" t="s">
        <v>592</v>
      </c>
      <c r="B99" t="s">
        <v>485</v>
      </c>
      <c r="C99" s="23">
        <v>102380767</v>
      </c>
      <c r="D99" s="23">
        <v>102380767</v>
      </c>
      <c r="E99" t="s">
        <v>602</v>
      </c>
      <c r="F99" t="str">
        <f t="shared" si="6"/>
        <v>23中广核租MTN001</v>
      </c>
      <c r="G99" t="s">
        <v>594</v>
      </c>
      <c r="H99" t="str">
        <f t="shared" si="3"/>
        <v>(Blue Bond)</v>
      </c>
    </row>
    <row r="100" spans="1:8" ht="14.5" x14ac:dyDescent="0.4">
      <c r="A100" t="s">
        <v>603</v>
      </c>
      <c r="B100" t="s">
        <v>291</v>
      </c>
      <c r="C100" s="23">
        <v>132280064</v>
      </c>
      <c r="D100" s="23">
        <v>132280064</v>
      </c>
      <c r="E100" t="s">
        <v>604</v>
      </c>
      <c r="F100" t="str">
        <f>LEFT(E100,LEN(E100)-7)</f>
        <v>22华能水电GN001</v>
      </c>
      <c r="G100" t="s">
        <v>605</v>
      </c>
      <c r="H100" t="str">
        <f t="shared" si="3"/>
        <v>(Sustainability-linked Bond)</v>
      </c>
    </row>
    <row r="101" spans="1:8" ht="13" x14ac:dyDescent="0.25">
      <c r="A101" t="s">
        <v>603</v>
      </c>
      <c r="B101" t="s">
        <v>294</v>
      </c>
      <c r="C101" s="23">
        <v>132280073</v>
      </c>
      <c r="D101" s="23">
        <v>132280073</v>
      </c>
      <c r="E101" t="s">
        <v>606</v>
      </c>
      <c r="F101" t="str">
        <f t="shared" ref="F101:F102" si="7">LEFT(E101,LEN(E101)-7)</f>
        <v>22华能水电GN012</v>
      </c>
      <c r="G101" t="s">
        <v>605</v>
      </c>
      <c r="H101" t="str">
        <f t="shared" si="3"/>
        <v>(Sustainability-linked Bond)</v>
      </c>
    </row>
    <row r="102" spans="1:8" ht="13" x14ac:dyDescent="0.25">
      <c r="A102" t="s">
        <v>603</v>
      </c>
      <c r="B102" t="s">
        <v>342</v>
      </c>
      <c r="C102" s="23">
        <v>132100050</v>
      </c>
      <c r="D102" s="23">
        <v>132100050</v>
      </c>
      <c r="E102" t="s">
        <v>607</v>
      </c>
      <c r="F102" t="str">
        <f t="shared" si="7"/>
        <v>21国电GN002</v>
      </c>
      <c r="G102" t="s">
        <v>605</v>
      </c>
      <c r="H102" t="str">
        <f t="shared" si="3"/>
        <v>(Sustainability-linked Bond)</v>
      </c>
    </row>
    <row r="103" spans="1:8" ht="13" x14ac:dyDescent="0.25">
      <c r="A103" t="s">
        <v>608</v>
      </c>
      <c r="B103" t="s">
        <v>71</v>
      </c>
      <c r="C103" s="23">
        <v>12283367</v>
      </c>
      <c r="D103" s="23">
        <v>12283367</v>
      </c>
      <c r="E103" t="s">
        <v>609</v>
      </c>
      <c r="F103" t="str">
        <f t="shared" si="5"/>
        <v>22锡交通SCP006</v>
      </c>
      <c r="G103" t="s">
        <v>610</v>
      </c>
      <c r="H103" t="str">
        <f t="shared" si="3"/>
        <v>(Green)</v>
      </c>
    </row>
    <row r="104" spans="1:8" ht="13" x14ac:dyDescent="0.25">
      <c r="A104" t="s">
        <v>608</v>
      </c>
      <c r="B104" t="s">
        <v>169</v>
      </c>
      <c r="C104" s="23">
        <v>12284162</v>
      </c>
      <c r="D104" s="23">
        <v>12284162</v>
      </c>
      <c r="E104" t="s">
        <v>611</v>
      </c>
      <c r="F104" t="str">
        <f t="shared" si="5"/>
        <v>22融和融资SCP010</v>
      </c>
      <c r="G104" t="s">
        <v>610</v>
      </c>
      <c r="H104" t="str">
        <f t="shared" si="3"/>
        <v>(Green)</v>
      </c>
    </row>
    <row r="105" spans="1:8" ht="13" x14ac:dyDescent="0.25">
      <c r="A105" t="s">
        <v>608</v>
      </c>
      <c r="B105" t="s">
        <v>171</v>
      </c>
      <c r="C105" s="23">
        <v>12284219</v>
      </c>
      <c r="D105" s="23">
        <v>12284219</v>
      </c>
      <c r="E105" t="s">
        <v>612</v>
      </c>
      <c r="F105" t="str">
        <f t="shared" si="5"/>
        <v>22融和融资SCP011</v>
      </c>
      <c r="G105" t="s">
        <v>610</v>
      </c>
      <c r="H105" t="str">
        <f t="shared" si="3"/>
        <v>(Green)</v>
      </c>
    </row>
    <row r="106" spans="1:8" ht="13" x14ac:dyDescent="0.25">
      <c r="A106" t="s">
        <v>608</v>
      </c>
      <c r="B106" t="s">
        <v>175</v>
      </c>
      <c r="C106" s="23">
        <v>12380681</v>
      </c>
      <c r="D106" s="23">
        <v>12380681</v>
      </c>
      <c r="E106" t="s">
        <v>613</v>
      </c>
      <c r="F106" t="str">
        <f t="shared" si="5"/>
        <v>23融和融资SCP004</v>
      </c>
      <c r="G106" t="s">
        <v>610</v>
      </c>
      <c r="H106" t="str">
        <f t="shared" si="3"/>
        <v>(Green)</v>
      </c>
    </row>
    <row r="107" spans="1:8" ht="13" x14ac:dyDescent="0.25">
      <c r="A107" t="s">
        <v>608</v>
      </c>
      <c r="B107" t="s">
        <v>177</v>
      </c>
      <c r="C107" s="23">
        <v>12380694</v>
      </c>
      <c r="D107" s="23">
        <v>12380694</v>
      </c>
      <c r="E107" t="s">
        <v>614</v>
      </c>
      <c r="F107" t="str">
        <f t="shared" si="5"/>
        <v>23融和融资SCP005</v>
      </c>
      <c r="G107" t="s">
        <v>610</v>
      </c>
      <c r="H107" t="str">
        <f t="shared" si="3"/>
        <v>(Green)</v>
      </c>
    </row>
    <row r="108" spans="1:8" ht="13" x14ac:dyDescent="0.25">
      <c r="A108" t="s">
        <v>608</v>
      </c>
      <c r="B108" t="s">
        <v>181</v>
      </c>
      <c r="C108" s="23">
        <v>12381167</v>
      </c>
      <c r="D108" s="23">
        <v>12381167</v>
      </c>
      <c r="E108" t="s">
        <v>615</v>
      </c>
      <c r="F108" t="str">
        <f t="shared" si="5"/>
        <v>23融和融资SCP006</v>
      </c>
      <c r="G108" t="s">
        <v>610</v>
      </c>
      <c r="H108" t="str">
        <f t="shared" si="3"/>
        <v>(Green)</v>
      </c>
    </row>
    <row r="109" spans="1:8" ht="13" x14ac:dyDescent="0.25">
      <c r="A109" t="s">
        <v>608</v>
      </c>
      <c r="B109" t="s">
        <v>207</v>
      </c>
      <c r="C109" s="23">
        <v>102101230</v>
      </c>
      <c r="D109" s="23">
        <v>102101230</v>
      </c>
      <c r="E109" t="s">
        <v>616</v>
      </c>
      <c r="F109" t="str">
        <f t="shared" si="5"/>
        <v>21国能新能MTN001</v>
      </c>
      <c r="G109" t="s">
        <v>610</v>
      </c>
      <c r="H109" t="str">
        <f t="shared" si="3"/>
        <v>(Green)</v>
      </c>
    </row>
    <row r="110" spans="1:8" ht="13" x14ac:dyDescent="0.25">
      <c r="A110" t="s">
        <v>608</v>
      </c>
      <c r="B110" t="s">
        <v>215</v>
      </c>
      <c r="C110" s="23">
        <v>102103113</v>
      </c>
      <c r="D110" s="23">
        <v>102103113</v>
      </c>
      <c r="E110" t="s">
        <v>617</v>
      </c>
      <c r="F110" t="str">
        <f t="shared" si="5"/>
        <v>21国能新能MTN002</v>
      </c>
      <c r="G110" t="s">
        <v>610</v>
      </c>
      <c r="H110" t="str">
        <f t="shared" si="3"/>
        <v>(Green)</v>
      </c>
    </row>
    <row r="111" spans="1:8" ht="13" x14ac:dyDescent="0.25">
      <c r="A111" t="s">
        <v>608</v>
      </c>
      <c r="B111" t="s">
        <v>235</v>
      </c>
      <c r="C111" s="23">
        <v>102380053</v>
      </c>
      <c r="D111" s="23">
        <v>102380053</v>
      </c>
      <c r="E111" t="s">
        <v>618</v>
      </c>
      <c r="F111" t="str">
        <f t="shared" si="5"/>
        <v>23南昌轨交MTN001</v>
      </c>
      <c r="G111" t="s">
        <v>610</v>
      </c>
      <c r="H111" t="str">
        <f t="shared" si="3"/>
        <v>(Green)</v>
      </c>
    </row>
    <row r="112" spans="1:8" ht="13" x14ac:dyDescent="0.25">
      <c r="A112" t="s">
        <v>608</v>
      </c>
      <c r="B112" t="s">
        <v>247</v>
      </c>
      <c r="C112" s="23">
        <v>102101465</v>
      </c>
      <c r="D112" s="23">
        <v>102101465</v>
      </c>
      <c r="E112" t="s">
        <v>619</v>
      </c>
      <c r="F112" t="str">
        <f t="shared" si="5"/>
        <v>21昆明轨道MTN001</v>
      </c>
      <c r="G112" t="s">
        <v>610</v>
      </c>
      <c r="H112" t="str">
        <f t="shared" si="3"/>
        <v>(Green)</v>
      </c>
    </row>
    <row r="113" spans="1:8" ht="13" x14ac:dyDescent="0.25">
      <c r="A113" t="s">
        <v>608</v>
      </c>
      <c r="B113" t="s">
        <v>250</v>
      </c>
      <c r="C113" s="23">
        <v>102101752</v>
      </c>
      <c r="D113" s="23">
        <v>102101752</v>
      </c>
      <c r="E113" t="s">
        <v>620</v>
      </c>
      <c r="F113" t="str">
        <f t="shared" si="5"/>
        <v>21昆明轨道MTN002</v>
      </c>
      <c r="G113" t="s">
        <v>610</v>
      </c>
      <c r="H113" t="str">
        <f t="shared" si="3"/>
        <v>(Green)</v>
      </c>
    </row>
    <row r="114" spans="1:8" ht="13" x14ac:dyDescent="0.25">
      <c r="A114" t="s">
        <v>608</v>
      </c>
      <c r="B114" t="s">
        <v>252</v>
      </c>
      <c r="C114" s="23">
        <v>102180029</v>
      </c>
      <c r="D114" s="23">
        <v>102180029</v>
      </c>
      <c r="E114" t="s">
        <v>621</v>
      </c>
      <c r="F114" t="str">
        <f t="shared" si="5"/>
        <v>21昆明轨道MTN003</v>
      </c>
      <c r="G114" t="s">
        <v>610</v>
      </c>
      <c r="H114" t="str">
        <f t="shared" si="3"/>
        <v>(Green)</v>
      </c>
    </row>
    <row r="115" spans="1:8" ht="13" x14ac:dyDescent="0.25">
      <c r="A115" t="s">
        <v>608</v>
      </c>
      <c r="B115" t="s">
        <v>254</v>
      </c>
      <c r="C115" s="23">
        <v>102103149</v>
      </c>
      <c r="D115" s="23">
        <v>102103149</v>
      </c>
      <c r="E115" t="s">
        <v>622</v>
      </c>
      <c r="F115" t="str">
        <f t="shared" si="5"/>
        <v>21昆明轨道MTN004</v>
      </c>
      <c r="G115" t="s">
        <v>610</v>
      </c>
      <c r="H115" t="str">
        <f t="shared" si="3"/>
        <v>(Green)</v>
      </c>
    </row>
    <row r="116" spans="1:8" ht="13" x14ac:dyDescent="0.25">
      <c r="A116" t="s">
        <v>608</v>
      </c>
      <c r="B116" t="s">
        <v>256</v>
      </c>
      <c r="C116" s="23">
        <v>12283955</v>
      </c>
      <c r="D116" s="23">
        <v>12283955</v>
      </c>
      <c r="E116" t="s">
        <v>623</v>
      </c>
      <c r="F116" t="str">
        <f t="shared" si="5"/>
        <v>22昆明轨道SCP002</v>
      </c>
      <c r="G116" t="s">
        <v>610</v>
      </c>
      <c r="H116" t="str">
        <f t="shared" si="3"/>
        <v>(Green)</v>
      </c>
    </row>
    <row r="117" spans="1:8" ht="13" x14ac:dyDescent="0.25">
      <c r="A117" t="s">
        <v>608</v>
      </c>
      <c r="B117" t="s">
        <v>322</v>
      </c>
      <c r="C117" s="23">
        <v>102280045</v>
      </c>
      <c r="D117" s="23">
        <v>102280045</v>
      </c>
      <c r="E117" t="s">
        <v>624</v>
      </c>
      <c r="F117" t="str">
        <f t="shared" si="5"/>
        <v>22鄂能源MTN001</v>
      </c>
      <c r="G117" t="s">
        <v>610</v>
      </c>
      <c r="H117" t="str">
        <f t="shared" si="3"/>
        <v>(Green)</v>
      </c>
    </row>
    <row r="118" spans="1:8" ht="13" x14ac:dyDescent="0.25">
      <c r="A118" t="s">
        <v>608</v>
      </c>
      <c r="B118" t="s">
        <v>336</v>
      </c>
      <c r="C118" s="23">
        <v>12284029</v>
      </c>
      <c r="D118" s="23">
        <v>12284029</v>
      </c>
      <c r="E118" t="s">
        <v>625</v>
      </c>
      <c r="F118" t="str">
        <f t="shared" si="5"/>
        <v>22格盟SCP005</v>
      </c>
      <c r="G118" t="s">
        <v>610</v>
      </c>
      <c r="H118" t="str">
        <f t="shared" si="3"/>
        <v>(Green)</v>
      </c>
    </row>
    <row r="119" spans="1:8" ht="13" x14ac:dyDescent="0.25">
      <c r="A119" t="s">
        <v>608</v>
      </c>
      <c r="B119" t="s">
        <v>361</v>
      </c>
      <c r="C119" s="23">
        <v>12381152</v>
      </c>
      <c r="D119" s="23">
        <v>12381152</v>
      </c>
      <c r="E119" t="s">
        <v>626</v>
      </c>
      <c r="F119" t="str">
        <f t="shared" si="5"/>
        <v>23广东能源SCP001</v>
      </c>
      <c r="G119" t="s">
        <v>610</v>
      </c>
      <c r="H119" t="str">
        <f t="shared" si="3"/>
        <v>(Green)</v>
      </c>
    </row>
    <row r="120" spans="1:8" s="26" customFormat="1" ht="13" x14ac:dyDescent="0.25">
      <c r="A120" t="s">
        <v>608</v>
      </c>
      <c r="B120" s="26" t="s">
        <v>428</v>
      </c>
      <c r="C120" s="28">
        <v>102281883</v>
      </c>
      <c r="D120" s="28">
        <v>102281883</v>
      </c>
      <c r="E120" s="26" t="s">
        <v>627</v>
      </c>
      <c r="F120" s="26" t="str">
        <f>LEFT(E120,LEN(E120)-6)</f>
        <v>22正泰MTN003</v>
      </c>
      <c r="G120" t="s">
        <v>610</v>
      </c>
      <c r="H120" t="str">
        <f t="shared" si="3"/>
        <v>(Green)</v>
      </c>
    </row>
    <row r="121" spans="1:8" ht="14.5" x14ac:dyDescent="0.4">
      <c r="A121" t="s">
        <v>628</v>
      </c>
      <c r="B121" t="s">
        <v>364</v>
      </c>
      <c r="C121" s="23">
        <v>132100070</v>
      </c>
      <c r="D121" s="23">
        <v>132100070</v>
      </c>
      <c r="E121" t="s">
        <v>629</v>
      </c>
      <c r="F121" s="26" t="str">
        <f t="shared" ref="F121:F127" si="8">LEFT(E121,LEN(E121)-6)</f>
        <v>21云能投GN001</v>
      </c>
      <c r="G121" t="s">
        <v>630</v>
      </c>
      <c r="H121" t="str">
        <f t="shared" si="3"/>
        <v>(Equity-funded Bond)</v>
      </c>
    </row>
    <row r="122" spans="1:8" ht="13" x14ac:dyDescent="0.25">
      <c r="A122" t="s">
        <v>628</v>
      </c>
      <c r="B122" t="s">
        <v>122</v>
      </c>
      <c r="C122" s="23">
        <v>132100044</v>
      </c>
      <c r="D122" s="23">
        <v>132100044</v>
      </c>
      <c r="E122" t="s">
        <v>631</v>
      </c>
      <c r="F122" s="26" t="str">
        <f t="shared" si="8"/>
        <v>21川能投GN001</v>
      </c>
      <c r="G122" t="s">
        <v>630</v>
      </c>
      <c r="H122" t="str">
        <f t="shared" si="3"/>
        <v>(Equity-funded Bond)</v>
      </c>
    </row>
    <row r="123" spans="1:8" ht="14.5" x14ac:dyDescent="0.4">
      <c r="A123" t="s">
        <v>632</v>
      </c>
      <c r="B123" t="s">
        <v>373</v>
      </c>
      <c r="C123" s="23">
        <v>102282579</v>
      </c>
      <c r="D123" s="23">
        <v>102282579</v>
      </c>
      <c r="E123" t="s">
        <v>633</v>
      </c>
      <c r="F123" s="26" t="str">
        <f>LEFT(E123,LEN(E123)-8)</f>
        <v>22华东勘测MTN001</v>
      </c>
      <c r="G123" t="s">
        <v>634</v>
      </c>
      <c r="H123" t="str">
        <f t="shared" si="3"/>
        <v>(Special Rural Revitalization Bond)</v>
      </c>
    </row>
    <row r="124" spans="1:8" ht="13" x14ac:dyDescent="0.25">
      <c r="A124" t="s">
        <v>632</v>
      </c>
      <c r="B124" t="s">
        <v>179</v>
      </c>
      <c r="C124" s="23">
        <v>132380019</v>
      </c>
      <c r="D124" s="23">
        <v>132380019</v>
      </c>
      <c r="E124" t="s">
        <v>635</v>
      </c>
      <c r="F124" s="26" t="str">
        <f>LEFT(E124,LEN(E124)-8)</f>
        <v>23融和融资GN002</v>
      </c>
      <c r="G124" t="s">
        <v>634</v>
      </c>
      <c r="H124" t="str">
        <f t="shared" si="3"/>
        <v>(Special Rural Revitalization Bond)</v>
      </c>
    </row>
    <row r="125" spans="1:8" s="27" customFormat="1" ht="14.5" x14ac:dyDescent="0.4">
      <c r="A125" s="27" t="s">
        <v>636</v>
      </c>
      <c r="B125" s="27" t="s">
        <v>313</v>
      </c>
      <c r="C125" s="29">
        <v>132100120</v>
      </c>
      <c r="D125" s="29">
        <v>132100120</v>
      </c>
      <c r="E125" s="27" t="s">
        <v>637</v>
      </c>
      <c r="F125" s="27" t="str">
        <f t="shared" si="8"/>
        <v>21福瑞能源GN003</v>
      </c>
      <c r="G125" s="27" t="s">
        <v>638</v>
      </c>
      <c r="H125" s="27" t="str">
        <f t="shared" si="3"/>
        <v>(Revolutionary Old Area Theme Bond)</v>
      </c>
    </row>
    <row r="126" spans="1:8" s="27" customFormat="1" ht="13" x14ac:dyDescent="0.25">
      <c r="A126" s="27" t="s">
        <v>636</v>
      </c>
      <c r="B126" s="27" t="s">
        <v>309</v>
      </c>
      <c r="C126" s="29">
        <v>132100116</v>
      </c>
      <c r="D126" s="29">
        <v>132100116</v>
      </c>
      <c r="E126" s="27" t="s">
        <v>639</v>
      </c>
      <c r="F126" s="27" t="str">
        <f t="shared" si="8"/>
        <v>21福瑞能源GN001</v>
      </c>
      <c r="G126" s="27" t="s">
        <v>638</v>
      </c>
      <c r="H126" s="27" t="str">
        <f t="shared" si="3"/>
        <v>(Revolutionary Old Area Theme Bond)</v>
      </c>
    </row>
    <row r="127" spans="1:8" s="27" customFormat="1" ht="13" x14ac:dyDescent="0.25">
      <c r="A127" s="27" t="s">
        <v>636</v>
      </c>
      <c r="B127" s="27" t="s">
        <v>311</v>
      </c>
      <c r="C127" s="29">
        <v>132100118</v>
      </c>
      <c r="D127" s="29">
        <v>132100118</v>
      </c>
      <c r="E127" s="27" t="s">
        <v>640</v>
      </c>
      <c r="F127" s="27" t="str">
        <f t="shared" si="8"/>
        <v>21福瑞能源GN002</v>
      </c>
      <c r="G127" s="27" t="s">
        <v>638</v>
      </c>
      <c r="H127" s="27" t="str">
        <f t="shared" si="3"/>
        <v>(Revolutionary Old Area Theme Bond)</v>
      </c>
    </row>
  </sheetData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64"/>
  <sheetViews>
    <sheetView workbookViewId="0">
      <selection activeCell="H25" sqref="H25"/>
    </sheetView>
  </sheetViews>
  <sheetFormatPr defaultColWidth="9" defaultRowHeight="12.5" x14ac:dyDescent="0.25"/>
  <cols>
    <col min="1" max="1" width="15.54296875" customWidth="1"/>
    <col min="2" max="3" width="15.54296875" style="25" customWidth="1"/>
    <col min="4" max="5" width="15.54296875" customWidth="1"/>
  </cols>
  <sheetData>
    <row r="1" spans="1:4" x14ac:dyDescent="0.25">
      <c r="A1" t="s">
        <v>1</v>
      </c>
      <c r="B1" s="25" t="s">
        <v>2</v>
      </c>
      <c r="C1" s="25" t="s">
        <v>2</v>
      </c>
    </row>
    <row r="2" spans="1:4" x14ac:dyDescent="0.25">
      <c r="A2" t="s">
        <v>36</v>
      </c>
      <c r="B2" s="25">
        <v>132180001</v>
      </c>
      <c r="C2" s="25">
        <v>132180001</v>
      </c>
      <c r="D2" t="s">
        <v>641</v>
      </c>
    </row>
    <row r="3" spans="1:4" x14ac:dyDescent="0.25">
      <c r="A3" t="s">
        <v>39</v>
      </c>
      <c r="B3" s="25">
        <v>132280042</v>
      </c>
      <c r="C3" s="25">
        <v>132280042</v>
      </c>
      <c r="D3" t="s">
        <v>642</v>
      </c>
    </row>
    <row r="4" spans="1:4" x14ac:dyDescent="0.25">
      <c r="A4" t="s">
        <v>46</v>
      </c>
      <c r="B4" s="25">
        <v>132000021</v>
      </c>
      <c r="C4" s="25">
        <v>132000021</v>
      </c>
      <c r="D4" t="s">
        <v>643</v>
      </c>
    </row>
    <row r="5" spans="1:4" x14ac:dyDescent="0.25">
      <c r="A5" t="s">
        <v>50</v>
      </c>
      <c r="B5" s="25">
        <v>132100013</v>
      </c>
      <c r="C5" s="25">
        <v>132100013</v>
      </c>
      <c r="D5" t="s">
        <v>644</v>
      </c>
    </row>
    <row r="6" spans="1:4" x14ac:dyDescent="0.25">
      <c r="A6" t="s">
        <v>60</v>
      </c>
      <c r="B6" s="25">
        <v>132280063</v>
      </c>
      <c r="C6" s="25">
        <v>132280063</v>
      </c>
      <c r="D6" t="s">
        <v>645</v>
      </c>
    </row>
    <row r="7" spans="1:4" x14ac:dyDescent="0.25">
      <c r="A7" t="s">
        <v>73</v>
      </c>
      <c r="B7" s="25">
        <v>131656048</v>
      </c>
      <c r="C7" s="25">
        <v>131656048</v>
      </c>
      <c r="D7" t="s">
        <v>646</v>
      </c>
    </row>
    <row r="8" spans="1:4" x14ac:dyDescent="0.25">
      <c r="A8" t="s">
        <v>77</v>
      </c>
      <c r="B8" s="25">
        <v>131781001</v>
      </c>
      <c r="C8" s="25">
        <v>131781001</v>
      </c>
      <c r="D8" t="s">
        <v>647</v>
      </c>
    </row>
    <row r="9" spans="1:4" x14ac:dyDescent="0.25">
      <c r="A9" t="s">
        <v>79</v>
      </c>
      <c r="B9" s="25">
        <v>131900025</v>
      </c>
      <c r="C9" s="25">
        <v>131900025</v>
      </c>
      <c r="D9" t="s">
        <v>648</v>
      </c>
    </row>
    <row r="10" spans="1:4" x14ac:dyDescent="0.25">
      <c r="A10" t="s">
        <v>81</v>
      </c>
      <c r="B10" s="25">
        <v>132000031</v>
      </c>
      <c r="C10" s="25">
        <v>132000031</v>
      </c>
      <c r="D10" t="s">
        <v>649</v>
      </c>
    </row>
    <row r="11" spans="1:4" x14ac:dyDescent="0.25">
      <c r="A11" t="s">
        <v>83</v>
      </c>
      <c r="B11" s="25">
        <v>2180066</v>
      </c>
      <c r="C11" s="25">
        <v>2180066</v>
      </c>
      <c r="D11" t="s">
        <v>650</v>
      </c>
    </row>
    <row r="12" spans="1:4" x14ac:dyDescent="0.25">
      <c r="A12" t="s">
        <v>89</v>
      </c>
      <c r="B12" s="25">
        <v>131800018</v>
      </c>
      <c r="C12" s="25">
        <v>131800018</v>
      </c>
      <c r="D12" t="s">
        <v>651</v>
      </c>
    </row>
    <row r="13" spans="1:4" x14ac:dyDescent="0.25">
      <c r="A13" t="s">
        <v>92</v>
      </c>
      <c r="B13" s="25">
        <v>131900012</v>
      </c>
      <c r="C13" s="25">
        <v>131900012</v>
      </c>
      <c r="D13" t="s">
        <v>652</v>
      </c>
    </row>
    <row r="14" spans="1:4" x14ac:dyDescent="0.25">
      <c r="A14" t="s">
        <v>94</v>
      </c>
      <c r="B14" s="25">
        <v>132100014</v>
      </c>
      <c r="C14" s="25">
        <v>132100014</v>
      </c>
      <c r="D14" t="s">
        <v>653</v>
      </c>
    </row>
    <row r="15" spans="1:4" x14ac:dyDescent="0.25">
      <c r="A15" t="s">
        <v>108</v>
      </c>
      <c r="B15" s="25">
        <v>132280098</v>
      </c>
      <c r="C15" s="25">
        <v>132280098</v>
      </c>
      <c r="D15" t="s">
        <v>654</v>
      </c>
    </row>
    <row r="16" spans="1:4" x14ac:dyDescent="0.25">
      <c r="A16" t="s">
        <v>112</v>
      </c>
      <c r="B16" s="25">
        <v>132280108</v>
      </c>
      <c r="C16" s="25">
        <v>132280108</v>
      </c>
      <c r="D16" t="s">
        <v>655</v>
      </c>
    </row>
    <row r="17" spans="1:4" x14ac:dyDescent="0.25">
      <c r="A17" t="s">
        <v>119</v>
      </c>
      <c r="B17" s="25">
        <v>132100011</v>
      </c>
      <c r="C17" s="25">
        <v>132100011</v>
      </c>
      <c r="D17" t="s">
        <v>656</v>
      </c>
    </row>
    <row r="18" spans="1:4" x14ac:dyDescent="0.25">
      <c r="A18" t="s">
        <v>137</v>
      </c>
      <c r="B18" s="25">
        <v>132000017</v>
      </c>
      <c r="C18" s="25">
        <v>132000017</v>
      </c>
      <c r="D18" t="s">
        <v>657</v>
      </c>
    </row>
    <row r="19" spans="1:4" x14ac:dyDescent="0.25">
      <c r="A19" t="s">
        <v>140</v>
      </c>
      <c r="B19" s="25">
        <v>132000029</v>
      </c>
      <c r="C19" s="25">
        <v>132000029</v>
      </c>
      <c r="D19" t="s">
        <v>658</v>
      </c>
    </row>
    <row r="20" spans="1:4" x14ac:dyDescent="0.25">
      <c r="A20" t="s">
        <v>142</v>
      </c>
      <c r="B20" s="25">
        <v>132100028</v>
      </c>
      <c r="C20" s="25">
        <v>132100028</v>
      </c>
      <c r="D20" t="s">
        <v>659</v>
      </c>
    </row>
    <row r="21" spans="1:4" x14ac:dyDescent="0.25">
      <c r="A21" t="s">
        <v>144</v>
      </c>
      <c r="B21" s="25">
        <v>132100157</v>
      </c>
      <c r="C21" s="25">
        <v>132100157</v>
      </c>
      <c r="D21" t="s">
        <v>660</v>
      </c>
    </row>
    <row r="22" spans="1:4" x14ac:dyDescent="0.25">
      <c r="A22" t="s">
        <v>196</v>
      </c>
      <c r="B22" s="25">
        <v>132280041</v>
      </c>
      <c r="C22" s="25">
        <v>132280041</v>
      </c>
      <c r="D22" t="s">
        <v>661</v>
      </c>
    </row>
    <row r="23" spans="1:4" x14ac:dyDescent="0.25">
      <c r="A23" t="s">
        <v>199</v>
      </c>
      <c r="B23" s="25">
        <v>132100152</v>
      </c>
      <c r="C23" s="25">
        <v>132100152</v>
      </c>
      <c r="D23" t="s">
        <v>662</v>
      </c>
    </row>
    <row r="24" spans="1:4" x14ac:dyDescent="0.25">
      <c r="A24" t="s">
        <v>202</v>
      </c>
      <c r="B24" s="25">
        <v>132000022</v>
      </c>
      <c r="C24" s="25">
        <v>132000022</v>
      </c>
      <c r="D24" t="s">
        <v>663</v>
      </c>
    </row>
    <row r="25" spans="1:4" x14ac:dyDescent="0.25">
      <c r="A25" t="s">
        <v>210</v>
      </c>
      <c r="B25" s="25">
        <v>132100088</v>
      </c>
      <c r="C25" s="25">
        <v>132100088</v>
      </c>
      <c r="D25" t="s">
        <v>664</v>
      </c>
    </row>
    <row r="26" spans="1:4" x14ac:dyDescent="0.25">
      <c r="A26" t="s">
        <v>217</v>
      </c>
      <c r="B26" s="25">
        <v>132280015</v>
      </c>
      <c r="C26" s="25">
        <v>132280015</v>
      </c>
      <c r="D26" t="s">
        <v>665</v>
      </c>
    </row>
    <row r="27" spans="1:4" x14ac:dyDescent="0.25">
      <c r="A27" t="s">
        <v>219</v>
      </c>
      <c r="B27" s="25">
        <v>132280087</v>
      </c>
      <c r="C27" s="25">
        <v>132280087</v>
      </c>
      <c r="D27" t="s">
        <v>666</v>
      </c>
    </row>
    <row r="28" spans="1:4" x14ac:dyDescent="0.25">
      <c r="A28" t="s">
        <v>221</v>
      </c>
      <c r="B28" s="25">
        <v>131900006</v>
      </c>
      <c r="C28" s="25">
        <v>131900006</v>
      </c>
      <c r="D28" t="s">
        <v>667</v>
      </c>
    </row>
    <row r="29" spans="1:4" x14ac:dyDescent="0.25">
      <c r="A29" t="s">
        <v>228</v>
      </c>
      <c r="B29" s="25">
        <v>132280077</v>
      </c>
      <c r="C29" s="25">
        <v>132280077</v>
      </c>
      <c r="D29" t="s">
        <v>668</v>
      </c>
    </row>
    <row r="30" spans="1:4" x14ac:dyDescent="0.25">
      <c r="A30" t="s">
        <v>231</v>
      </c>
      <c r="B30" s="25">
        <v>132280099</v>
      </c>
      <c r="C30" s="25">
        <v>132280099</v>
      </c>
      <c r="D30" t="s">
        <v>669</v>
      </c>
    </row>
    <row r="31" spans="1:4" x14ac:dyDescent="0.25">
      <c r="A31" t="s">
        <v>233</v>
      </c>
      <c r="B31" s="25">
        <v>132280117</v>
      </c>
      <c r="C31" s="25">
        <v>132280117</v>
      </c>
      <c r="D31" t="s">
        <v>670</v>
      </c>
    </row>
    <row r="32" spans="1:4" x14ac:dyDescent="0.25">
      <c r="A32" t="s">
        <v>237</v>
      </c>
      <c r="B32" s="25">
        <v>132100003</v>
      </c>
      <c r="C32" s="25">
        <v>132100003</v>
      </c>
      <c r="D32" t="s">
        <v>671</v>
      </c>
    </row>
    <row r="33" spans="1:4" x14ac:dyDescent="0.25">
      <c r="A33" t="s">
        <v>243</v>
      </c>
      <c r="B33" s="25">
        <v>132100159</v>
      </c>
      <c r="C33" s="25">
        <v>132100159</v>
      </c>
      <c r="D33" t="s">
        <v>672</v>
      </c>
    </row>
    <row r="34" spans="1:4" x14ac:dyDescent="0.25">
      <c r="A34" t="s">
        <v>245</v>
      </c>
      <c r="B34" s="25">
        <v>132280047</v>
      </c>
      <c r="C34" s="25">
        <v>132280047</v>
      </c>
      <c r="D34" t="s">
        <v>673</v>
      </c>
    </row>
    <row r="35" spans="1:4" x14ac:dyDescent="0.25">
      <c r="A35" t="s">
        <v>258</v>
      </c>
      <c r="B35" s="25">
        <v>132000001</v>
      </c>
      <c r="C35" s="25">
        <v>132000001</v>
      </c>
      <c r="D35" t="s">
        <v>674</v>
      </c>
    </row>
    <row r="36" spans="1:4" x14ac:dyDescent="0.25">
      <c r="A36" t="s">
        <v>267</v>
      </c>
      <c r="B36" s="25">
        <v>132100167</v>
      </c>
      <c r="C36" s="25">
        <v>132100167</v>
      </c>
      <c r="D36" t="s">
        <v>675</v>
      </c>
    </row>
    <row r="37" spans="1:4" x14ac:dyDescent="0.25">
      <c r="A37" t="s">
        <v>269</v>
      </c>
      <c r="B37" s="25">
        <v>132380013</v>
      </c>
      <c r="C37" s="25">
        <v>132380013</v>
      </c>
      <c r="D37" t="s">
        <v>676</v>
      </c>
    </row>
    <row r="38" spans="1:4" x14ac:dyDescent="0.25">
      <c r="A38" t="s">
        <v>273</v>
      </c>
      <c r="B38" s="25">
        <v>132380014</v>
      </c>
      <c r="C38" s="25">
        <v>132380014</v>
      </c>
      <c r="D38" t="s">
        <v>677</v>
      </c>
    </row>
    <row r="39" spans="1:4" x14ac:dyDescent="0.25">
      <c r="A39" t="s">
        <v>296</v>
      </c>
      <c r="B39" s="25">
        <v>132380001</v>
      </c>
      <c r="C39" s="25">
        <v>132380001</v>
      </c>
      <c r="D39" t="s">
        <v>678</v>
      </c>
    </row>
    <row r="40" spans="1:4" x14ac:dyDescent="0.25">
      <c r="A40" t="s">
        <v>298</v>
      </c>
      <c r="B40" s="25">
        <v>132380002</v>
      </c>
      <c r="C40" s="25">
        <v>132380002</v>
      </c>
      <c r="D40" t="s">
        <v>679</v>
      </c>
    </row>
    <row r="41" spans="1:4" x14ac:dyDescent="0.25">
      <c r="A41" t="s">
        <v>300</v>
      </c>
      <c r="B41" s="25">
        <v>132380004</v>
      </c>
      <c r="C41" s="25">
        <v>132380004</v>
      </c>
      <c r="D41" t="s">
        <v>680</v>
      </c>
    </row>
    <row r="42" spans="1:4" x14ac:dyDescent="0.25">
      <c r="A42" t="s">
        <v>302</v>
      </c>
      <c r="B42" s="25">
        <v>132380007</v>
      </c>
      <c r="C42" s="25">
        <v>132380007</v>
      </c>
      <c r="D42" t="s">
        <v>681</v>
      </c>
    </row>
    <row r="43" spans="1:4" x14ac:dyDescent="0.25">
      <c r="A43" t="s">
        <v>304</v>
      </c>
      <c r="B43" s="25">
        <v>132380010</v>
      </c>
      <c r="C43" s="25">
        <v>132380010</v>
      </c>
      <c r="D43" t="s">
        <v>682</v>
      </c>
    </row>
    <row r="44" spans="1:4" x14ac:dyDescent="0.25">
      <c r="A44" t="s">
        <v>317</v>
      </c>
      <c r="B44" s="25">
        <v>132100012</v>
      </c>
      <c r="C44" s="25">
        <v>132100012</v>
      </c>
      <c r="D44" t="s">
        <v>683</v>
      </c>
    </row>
    <row r="45" spans="1:4" x14ac:dyDescent="0.25">
      <c r="A45" t="s">
        <v>327</v>
      </c>
      <c r="B45" s="25">
        <v>132100098</v>
      </c>
      <c r="C45" s="25">
        <v>132100098</v>
      </c>
      <c r="D45" t="s">
        <v>684</v>
      </c>
    </row>
    <row r="46" spans="1:4" x14ac:dyDescent="0.25">
      <c r="A46" t="s">
        <v>333</v>
      </c>
      <c r="B46" s="25">
        <v>132380022</v>
      </c>
      <c r="C46" s="25">
        <v>132380022</v>
      </c>
      <c r="D46" t="s">
        <v>685</v>
      </c>
    </row>
    <row r="47" spans="1:4" x14ac:dyDescent="0.25">
      <c r="A47" t="s">
        <v>339</v>
      </c>
      <c r="B47" s="25">
        <v>132100020</v>
      </c>
      <c r="C47" s="25">
        <v>132100020</v>
      </c>
      <c r="D47" t="s">
        <v>686</v>
      </c>
    </row>
    <row r="48" spans="1:4" x14ac:dyDescent="0.25">
      <c r="A48" t="s">
        <v>354</v>
      </c>
      <c r="B48" s="25">
        <v>132280056</v>
      </c>
      <c r="C48" s="25">
        <v>132280056</v>
      </c>
      <c r="D48" t="s">
        <v>687</v>
      </c>
    </row>
    <row r="49" spans="1:4" x14ac:dyDescent="0.25">
      <c r="A49" t="s">
        <v>391</v>
      </c>
      <c r="B49" s="25">
        <v>132000025</v>
      </c>
      <c r="C49" s="25">
        <v>132000025</v>
      </c>
      <c r="D49" t="s">
        <v>688</v>
      </c>
    </row>
    <row r="50" spans="1:4" x14ac:dyDescent="0.25">
      <c r="A50" t="s">
        <v>403</v>
      </c>
      <c r="B50" s="25">
        <v>131900019</v>
      </c>
      <c r="C50" s="25">
        <v>131900019</v>
      </c>
      <c r="D50" t="s">
        <v>689</v>
      </c>
    </row>
    <row r="51" spans="1:4" x14ac:dyDescent="0.25">
      <c r="A51" t="s">
        <v>406</v>
      </c>
      <c r="B51" s="25">
        <v>132000004</v>
      </c>
      <c r="C51" s="25">
        <v>132000004</v>
      </c>
      <c r="D51" t="s">
        <v>690</v>
      </c>
    </row>
    <row r="52" spans="1:4" x14ac:dyDescent="0.25">
      <c r="A52" t="s">
        <v>408</v>
      </c>
      <c r="B52" s="25">
        <v>132000012</v>
      </c>
      <c r="C52" s="25">
        <v>132000012</v>
      </c>
      <c r="D52" t="s">
        <v>691</v>
      </c>
    </row>
    <row r="53" spans="1:4" x14ac:dyDescent="0.25">
      <c r="A53" t="s">
        <v>410</v>
      </c>
      <c r="B53" s="25">
        <v>132100015</v>
      </c>
      <c r="C53" s="25">
        <v>132100015</v>
      </c>
      <c r="D53" t="s">
        <v>692</v>
      </c>
    </row>
    <row r="54" spans="1:4" x14ac:dyDescent="0.25">
      <c r="A54" t="s">
        <v>412</v>
      </c>
      <c r="B54" s="25">
        <v>132100017</v>
      </c>
      <c r="C54" s="25">
        <v>132100017</v>
      </c>
      <c r="D54" t="s">
        <v>693</v>
      </c>
    </row>
    <row r="55" spans="1:4" x14ac:dyDescent="0.25">
      <c r="A55" t="s">
        <v>426</v>
      </c>
      <c r="B55" s="25">
        <v>132280109</v>
      </c>
      <c r="C55" s="25">
        <v>132280109</v>
      </c>
      <c r="D55" t="s">
        <v>694</v>
      </c>
    </row>
    <row r="56" spans="1:4" x14ac:dyDescent="0.25">
      <c r="A56" t="s">
        <v>446</v>
      </c>
      <c r="B56" s="25">
        <v>131800019</v>
      </c>
      <c r="C56" s="25">
        <v>131800019</v>
      </c>
      <c r="D56" t="s">
        <v>695</v>
      </c>
    </row>
    <row r="57" spans="1:4" x14ac:dyDescent="0.25">
      <c r="A57" t="s">
        <v>449</v>
      </c>
      <c r="B57" s="25">
        <v>131900005</v>
      </c>
      <c r="C57" s="25">
        <v>131900005</v>
      </c>
      <c r="D57" t="s">
        <v>696</v>
      </c>
    </row>
    <row r="58" spans="1:4" x14ac:dyDescent="0.25">
      <c r="A58" t="s">
        <v>451</v>
      </c>
      <c r="B58" s="25">
        <v>132000002</v>
      </c>
      <c r="C58" s="25">
        <v>132000002</v>
      </c>
      <c r="D58" t="s">
        <v>697</v>
      </c>
    </row>
    <row r="59" spans="1:4" x14ac:dyDescent="0.25">
      <c r="A59" t="s">
        <v>453</v>
      </c>
      <c r="B59" s="25">
        <v>132000026</v>
      </c>
      <c r="C59" s="25">
        <v>132000026</v>
      </c>
      <c r="D59" t="s">
        <v>698</v>
      </c>
    </row>
    <row r="60" spans="1:4" x14ac:dyDescent="0.25">
      <c r="A60" t="s">
        <v>469</v>
      </c>
      <c r="B60" s="25">
        <v>132000034</v>
      </c>
      <c r="C60" s="25">
        <v>132000034</v>
      </c>
      <c r="D60" t="s">
        <v>699</v>
      </c>
    </row>
    <row r="61" spans="1:4" x14ac:dyDescent="0.25">
      <c r="A61" t="s">
        <v>472</v>
      </c>
      <c r="B61" s="25">
        <v>132280090</v>
      </c>
      <c r="C61" s="25">
        <v>132280090</v>
      </c>
      <c r="D61" t="s">
        <v>700</v>
      </c>
    </row>
    <row r="62" spans="1:4" x14ac:dyDescent="0.25">
      <c r="A62" t="s">
        <v>474</v>
      </c>
      <c r="B62" s="25">
        <v>132280086</v>
      </c>
      <c r="C62" s="25">
        <v>132280086</v>
      </c>
      <c r="D62" t="s">
        <v>701</v>
      </c>
    </row>
    <row r="63" spans="1:4" x14ac:dyDescent="0.25">
      <c r="A63" t="s">
        <v>478</v>
      </c>
      <c r="B63" s="25">
        <v>132280110</v>
      </c>
      <c r="C63" s="25">
        <v>132280110</v>
      </c>
      <c r="D63" t="s">
        <v>702</v>
      </c>
    </row>
    <row r="64" spans="1:4" x14ac:dyDescent="0.25">
      <c r="A64" t="s">
        <v>487</v>
      </c>
      <c r="B64" s="25">
        <v>132280119</v>
      </c>
      <c r="C64" s="25">
        <v>132280119</v>
      </c>
      <c r="D64" t="s">
        <v>703</v>
      </c>
    </row>
  </sheetData>
  <phoneticPr fontId="1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194"/>
  <sheetViews>
    <sheetView workbookViewId="0"/>
  </sheetViews>
  <sheetFormatPr defaultColWidth="9" defaultRowHeight="12.5" x14ac:dyDescent="0.25"/>
  <cols>
    <col min="2" max="2" width="15.54296875" style="23" customWidth="1"/>
    <col min="3" max="3" width="15.54296875" customWidth="1"/>
    <col min="4" max="4" width="17.54296875" customWidth="1"/>
  </cols>
  <sheetData>
    <row r="1" spans="1:4" ht="13" x14ac:dyDescent="0.25">
      <c r="C1" t="s">
        <v>704</v>
      </c>
      <c r="D1" s="24" t="s">
        <v>705</v>
      </c>
    </row>
    <row r="2" spans="1:4" x14ac:dyDescent="0.25">
      <c r="A2">
        <v>1</v>
      </c>
      <c r="B2" s="23">
        <v>132100045</v>
      </c>
      <c r="C2" t="s">
        <v>706</v>
      </c>
      <c r="D2" t="e">
        <f>INDEX('债券名单-中文'!$B:$I,MATCH('combined sheet'!B2,'债券名单-中文'!B:B,0),7)</f>
        <v>#N/A</v>
      </c>
    </row>
    <row r="3" spans="1:4" x14ac:dyDescent="0.25">
      <c r="A3">
        <v>2</v>
      </c>
      <c r="B3" s="23">
        <v>132100122</v>
      </c>
      <c r="C3" t="s">
        <v>707</v>
      </c>
      <c r="D3" t="e">
        <f>INDEX('债券名单-中文'!$B:$I,MATCH('combined sheet'!B3,'债券名单-中文'!B:B,0),7)</f>
        <v>#N/A</v>
      </c>
    </row>
    <row r="4" spans="1:4" x14ac:dyDescent="0.25">
      <c r="A4">
        <v>3</v>
      </c>
      <c r="B4" s="23">
        <v>132280091</v>
      </c>
      <c r="C4" t="s">
        <v>708</v>
      </c>
      <c r="D4" t="e">
        <f>INDEX('债券名单-中文'!$B:$I,MATCH('combined sheet'!B4,'债券名单-中文'!B:B,0),7)</f>
        <v>#N/A</v>
      </c>
    </row>
    <row r="5" spans="1:4" x14ac:dyDescent="0.25">
      <c r="A5">
        <v>4</v>
      </c>
      <c r="B5" s="23">
        <v>132100034</v>
      </c>
      <c r="C5" t="s">
        <v>709</v>
      </c>
      <c r="D5" t="e">
        <f>INDEX('债券名单-中文'!$B:$I,MATCH('combined sheet'!B5,'债券名单-中文'!B:B,0),7)</f>
        <v>#N/A</v>
      </c>
    </row>
    <row r="6" spans="1:4" x14ac:dyDescent="0.25">
      <c r="A6">
        <v>5</v>
      </c>
      <c r="B6" s="23">
        <v>132280029</v>
      </c>
      <c r="C6" t="s">
        <v>710</v>
      </c>
      <c r="D6" t="e">
        <f>INDEX('债券名单-中文'!$B:$I,MATCH('combined sheet'!B6,'债券名单-中文'!B:B,0),7)</f>
        <v>#N/A</v>
      </c>
    </row>
    <row r="7" spans="1:4" x14ac:dyDescent="0.25">
      <c r="A7">
        <v>6</v>
      </c>
      <c r="B7" s="23">
        <v>132280049</v>
      </c>
      <c r="C7" t="s">
        <v>711</v>
      </c>
      <c r="D7" t="e">
        <f>INDEX('债券名单-中文'!$B:$I,MATCH('combined sheet'!B7,'债券名单-中文'!B:B,0),7)</f>
        <v>#N/A</v>
      </c>
    </row>
    <row r="8" spans="1:4" x14ac:dyDescent="0.25">
      <c r="A8">
        <v>7</v>
      </c>
      <c r="B8" s="23">
        <v>132280066</v>
      </c>
      <c r="C8" t="s">
        <v>712</v>
      </c>
      <c r="D8" t="e">
        <f>INDEX('债券名单-中文'!$B:$I,MATCH('combined sheet'!B8,'债券名单-中文'!B:B,0),7)</f>
        <v>#N/A</v>
      </c>
    </row>
    <row r="9" spans="1:4" x14ac:dyDescent="0.25">
      <c r="A9">
        <v>8</v>
      </c>
      <c r="B9" s="23">
        <v>102101248</v>
      </c>
      <c r="C9" t="s">
        <v>713</v>
      </c>
      <c r="D9" t="e">
        <f>INDEX('债券名单-中文'!$B:$I,MATCH('combined sheet'!B9,'债券名单-中文'!B:B,0),7)</f>
        <v>#N/A</v>
      </c>
    </row>
    <row r="10" spans="1:4" x14ac:dyDescent="0.25">
      <c r="A10">
        <v>9</v>
      </c>
      <c r="B10" s="23">
        <v>102101181</v>
      </c>
      <c r="C10" t="s">
        <v>714</v>
      </c>
      <c r="D10" t="e">
        <f>INDEX('债券名单-中文'!$B:$I,MATCH('combined sheet'!B10,'债券名单-中文'!B:B,0),7)</f>
        <v>#N/A</v>
      </c>
    </row>
    <row r="11" spans="1:4" x14ac:dyDescent="0.25">
      <c r="A11">
        <v>10</v>
      </c>
      <c r="B11" s="23">
        <v>102101316</v>
      </c>
      <c r="C11" t="s">
        <v>715</v>
      </c>
      <c r="D11" t="e">
        <f>INDEX('债券名单-中文'!$B:$I,MATCH('combined sheet'!B11,'债券名单-中文'!B:B,0),7)</f>
        <v>#N/A</v>
      </c>
    </row>
    <row r="12" spans="1:4" x14ac:dyDescent="0.25">
      <c r="A12">
        <v>11</v>
      </c>
      <c r="B12" s="23">
        <v>102101367</v>
      </c>
      <c r="C12" t="s">
        <v>716</v>
      </c>
      <c r="D12" t="e">
        <f>INDEX('债券名单-中文'!$B:$I,MATCH('combined sheet'!B12,'债券名单-中文'!B:B,0),7)</f>
        <v>#N/A</v>
      </c>
    </row>
    <row r="13" spans="1:4" x14ac:dyDescent="0.25">
      <c r="A13">
        <v>12</v>
      </c>
      <c r="B13" s="23">
        <v>132100090</v>
      </c>
      <c r="C13" t="s">
        <v>717</v>
      </c>
      <c r="D13" t="e">
        <f>INDEX('债券名单-中文'!$B:$I,MATCH('combined sheet'!B13,'债券名单-中文'!B:B,0),7)</f>
        <v>#N/A</v>
      </c>
    </row>
    <row r="14" spans="1:4" x14ac:dyDescent="0.25">
      <c r="A14">
        <v>13</v>
      </c>
      <c r="B14" s="23">
        <v>132100113</v>
      </c>
      <c r="C14" t="s">
        <v>718</v>
      </c>
      <c r="D14" t="e">
        <f>INDEX('债券名单-中文'!$B:$I,MATCH('combined sheet'!B14,'债券名单-中文'!B:B,0),7)</f>
        <v>#N/A</v>
      </c>
    </row>
    <row r="15" spans="1:4" x14ac:dyDescent="0.25">
      <c r="A15">
        <v>14</v>
      </c>
      <c r="B15" s="23">
        <v>132100114</v>
      </c>
      <c r="C15" t="s">
        <v>719</v>
      </c>
      <c r="D15" t="e">
        <f>INDEX('债券名单-中文'!$B:$I,MATCH('combined sheet'!B15,'债券名单-中文'!B:B,0),7)</f>
        <v>#N/A</v>
      </c>
    </row>
    <row r="16" spans="1:4" x14ac:dyDescent="0.25">
      <c r="A16">
        <v>15</v>
      </c>
      <c r="B16" s="23">
        <v>132100136</v>
      </c>
      <c r="C16" t="s">
        <v>720</v>
      </c>
      <c r="D16" t="e">
        <f>INDEX('债券名单-中文'!$B:$I,MATCH('combined sheet'!B16,'债券名单-中文'!B:B,0),7)</f>
        <v>#N/A</v>
      </c>
    </row>
    <row r="17" spans="1:4" x14ac:dyDescent="0.25">
      <c r="A17">
        <v>16</v>
      </c>
      <c r="B17" s="23">
        <v>132100139</v>
      </c>
      <c r="C17" t="s">
        <v>721</v>
      </c>
      <c r="D17" t="e">
        <f>INDEX('债券名单-中文'!$B:$I,MATCH('combined sheet'!B17,'债券名单-中文'!B:B,0),7)</f>
        <v>#N/A</v>
      </c>
    </row>
    <row r="18" spans="1:4" x14ac:dyDescent="0.25">
      <c r="A18">
        <v>17</v>
      </c>
      <c r="B18" s="23">
        <v>132280011</v>
      </c>
      <c r="C18" t="s">
        <v>722</v>
      </c>
      <c r="D18" t="e">
        <f>INDEX('债券名单-中文'!$B:$I,MATCH('combined sheet'!B18,'债券名单-中文'!B:B,0),7)</f>
        <v>#N/A</v>
      </c>
    </row>
    <row r="19" spans="1:4" x14ac:dyDescent="0.25">
      <c r="A19">
        <v>18</v>
      </c>
      <c r="B19" s="23">
        <v>132280012</v>
      </c>
      <c r="C19" t="s">
        <v>723</v>
      </c>
      <c r="D19" t="e">
        <f>INDEX('债券名单-中文'!$B:$I,MATCH('combined sheet'!B19,'债券名单-中文'!B:B,0),7)</f>
        <v>#N/A</v>
      </c>
    </row>
    <row r="20" spans="1:4" x14ac:dyDescent="0.25">
      <c r="A20">
        <v>19</v>
      </c>
      <c r="B20" s="23">
        <v>132280106</v>
      </c>
      <c r="C20" t="s">
        <v>724</v>
      </c>
      <c r="D20" t="e">
        <f>INDEX('债券名单-中文'!$B:$I,MATCH('combined sheet'!B20,'债券名单-中文'!B:B,0),7)</f>
        <v>#N/A</v>
      </c>
    </row>
    <row r="21" spans="1:4" x14ac:dyDescent="0.25">
      <c r="A21">
        <v>20</v>
      </c>
      <c r="B21" s="23">
        <v>132280107</v>
      </c>
      <c r="C21" t="s">
        <v>725</v>
      </c>
      <c r="D21" t="e">
        <f>INDEX('债券名单-中文'!$B:$I,MATCH('combined sheet'!B21,'债券名单-中文'!B:B,0),7)</f>
        <v>#N/A</v>
      </c>
    </row>
    <row r="22" spans="1:4" x14ac:dyDescent="0.25">
      <c r="A22">
        <v>21</v>
      </c>
      <c r="B22" s="23">
        <v>132280114</v>
      </c>
      <c r="C22" t="s">
        <v>726</v>
      </c>
      <c r="D22" t="e">
        <f>INDEX('债券名单-中文'!$B:$I,MATCH('combined sheet'!B22,'债券名单-中文'!B:B,0),7)</f>
        <v>#N/A</v>
      </c>
    </row>
    <row r="23" spans="1:4" x14ac:dyDescent="0.25">
      <c r="A23">
        <v>22</v>
      </c>
      <c r="B23" s="23">
        <v>132280115</v>
      </c>
      <c r="C23" t="s">
        <v>727</v>
      </c>
      <c r="D23" t="e">
        <f>INDEX('债券名单-中文'!$B:$I,MATCH('combined sheet'!B23,'债券名单-中文'!B:B,0),7)</f>
        <v>#N/A</v>
      </c>
    </row>
    <row r="24" spans="1:4" x14ac:dyDescent="0.25">
      <c r="A24">
        <v>23</v>
      </c>
      <c r="B24" s="23">
        <v>132280004</v>
      </c>
      <c r="C24" t="s">
        <v>728</v>
      </c>
      <c r="D24" t="e">
        <f>INDEX('债券名单-中文'!$B:$I,MATCH('combined sheet'!B24,'债券名单-中文'!B:B,0),7)</f>
        <v>#N/A</v>
      </c>
    </row>
    <row r="25" spans="1:4" x14ac:dyDescent="0.25">
      <c r="A25">
        <v>24</v>
      </c>
      <c r="B25" s="23">
        <v>102101182</v>
      </c>
      <c r="C25" t="s">
        <v>729</v>
      </c>
      <c r="D25" t="e">
        <f>INDEX('债券名单-中文'!$B:$I,MATCH('combined sheet'!B25,'债券名单-中文'!B:B,0),7)</f>
        <v>#N/A</v>
      </c>
    </row>
    <row r="26" spans="1:4" x14ac:dyDescent="0.25">
      <c r="A26">
        <v>25</v>
      </c>
      <c r="B26" s="23">
        <v>102101755</v>
      </c>
      <c r="C26" t="s">
        <v>730</v>
      </c>
      <c r="D26" t="e">
        <f>INDEX('债券名单-中文'!$B:$I,MATCH('combined sheet'!B26,'债券名单-中文'!B:B,0),7)</f>
        <v>#N/A</v>
      </c>
    </row>
    <row r="27" spans="1:4" x14ac:dyDescent="0.25">
      <c r="A27">
        <v>26</v>
      </c>
      <c r="B27" s="23">
        <v>102103178</v>
      </c>
      <c r="C27" t="s">
        <v>731</v>
      </c>
      <c r="D27" t="e">
        <f>INDEX('债券名单-中文'!$B:$I,MATCH('combined sheet'!B27,'债券名单-中文'!B:B,0),7)</f>
        <v>#N/A</v>
      </c>
    </row>
    <row r="28" spans="1:4" x14ac:dyDescent="0.25">
      <c r="A28">
        <v>27</v>
      </c>
      <c r="B28" s="23">
        <v>102103239</v>
      </c>
      <c r="C28" t="s">
        <v>732</v>
      </c>
      <c r="D28" t="e">
        <f>INDEX('债券名单-中文'!$B:$I,MATCH('combined sheet'!B28,'债券名单-中文'!B:B,0),7)</f>
        <v>#N/A</v>
      </c>
    </row>
    <row r="29" spans="1:4" x14ac:dyDescent="0.25">
      <c r="A29">
        <v>28</v>
      </c>
      <c r="B29" s="23">
        <v>102101436</v>
      </c>
      <c r="C29" t="s">
        <v>733</v>
      </c>
      <c r="D29" t="e">
        <f>INDEX('债券名单-中文'!$B:$I,MATCH('combined sheet'!B29,'债券名单-中文'!B:B,0),7)</f>
        <v>#N/A</v>
      </c>
    </row>
    <row r="30" spans="1:4" x14ac:dyDescent="0.25">
      <c r="A30">
        <v>29</v>
      </c>
      <c r="B30" s="23">
        <v>102280642</v>
      </c>
      <c r="C30" t="s">
        <v>734</v>
      </c>
      <c r="D30" t="e">
        <f>INDEX('债券名单-中文'!$B:$I,MATCH('combined sheet'!B30,'债券名单-中文'!B:B,0),7)</f>
        <v>#N/A</v>
      </c>
    </row>
    <row r="31" spans="1:4" x14ac:dyDescent="0.25">
      <c r="A31">
        <v>30</v>
      </c>
      <c r="B31" s="23">
        <v>132280060</v>
      </c>
      <c r="C31" t="s">
        <v>735</v>
      </c>
      <c r="D31" t="e">
        <f>INDEX('债券名单-中文'!$B:$I,MATCH('combined sheet'!B31,'债券名单-中文'!B:B,0),7)</f>
        <v>#N/A</v>
      </c>
    </row>
    <row r="32" spans="1:4" x14ac:dyDescent="0.25">
      <c r="A32">
        <v>31</v>
      </c>
      <c r="B32" s="23">
        <v>102282463</v>
      </c>
      <c r="C32" t="s">
        <v>736</v>
      </c>
      <c r="D32" t="e">
        <f>INDEX('债券名单-中文'!$B:$I,MATCH('combined sheet'!B32,'债券名单-中文'!B:B,0),7)</f>
        <v>#N/A</v>
      </c>
    </row>
    <row r="33" spans="1:4" x14ac:dyDescent="0.25">
      <c r="A33">
        <v>32</v>
      </c>
      <c r="B33" s="23">
        <v>102101435</v>
      </c>
      <c r="C33" t="s">
        <v>737</v>
      </c>
      <c r="D33" t="e">
        <f>INDEX('债券名单-中文'!$B:$I,MATCH('combined sheet'!B33,'债券名单-中文'!B:B,0),7)</f>
        <v>#N/A</v>
      </c>
    </row>
    <row r="34" spans="1:4" x14ac:dyDescent="0.25">
      <c r="A34">
        <v>33</v>
      </c>
      <c r="B34" s="23">
        <v>132100082</v>
      </c>
      <c r="C34" t="s">
        <v>738</v>
      </c>
      <c r="D34" t="e">
        <f>INDEX('债券名单-中文'!$B:$I,MATCH('combined sheet'!B34,'债券名单-中文'!B:B,0),7)</f>
        <v>#N/A</v>
      </c>
    </row>
    <row r="35" spans="1:4" x14ac:dyDescent="0.25">
      <c r="A35">
        <v>34</v>
      </c>
      <c r="B35" s="23">
        <v>132100138</v>
      </c>
      <c r="C35" t="s">
        <v>739</v>
      </c>
      <c r="D35" t="e">
        <f>INDEX('债券名单-中文'!$B:$I,MATCH('combined sheet'!B35,'债券名单-中文'!B:B,0),7)</f>
        <v>#N/A</v>
      </c>
    </row>
    <row r="36" spans="1:4" x14ac:dyDescent="0.25">
      <c r="A36">
        <v>35</v>
      </c>
      <c r="B36" s="23">
        <v>132280016</v>
      </c>
      <c r="C36" t="s">
        <v>740</v>
      </c>
      <c r="D36" t="e">
        <f>INDEX('债券名单-中文'!$B:$I,MATCH('combined sheet'!B36,'债券名单-中文'!B:B,0),7)</f>
        <v>#N/A</v>
      </c>
    </row>
    <row r="37" spans="1:4" x14ac:dyDescent="0.25">
      <c r="A37">
        <v>36</v>
      </c>
      <c r="B37" s="23">
        <v>132280048</v>
      </c>
      <c r="C37" t="s">
        <v>741</v>
      </c>
      <c r="D37" t="e">
        <f>INDEX('债券名单-中文'!$B:$I,MATCH('combined sheet'!B37,'债券名单-中文'!B:B,0),7)</f>
        <v>#N/A</v>
      </c>
    </row>
    <row r="38" spans="1:4" x14ac:dyDescent="0.25">
      <c r="A38">
        <v>37</v>
      </c>
      <c r="B38" s="23">
        <v>132380008</v>
      </c>
      <c r="C38" t="s">
        <v>742</v>
      </c>
      <c r="D38" t="e">
        <f>INDEX('债券名单-中文'!$B:$I,MATCH('combined sheet'!B38,'债券名单-中文'!B:B,0),7)</f>
        <v>#N/A</v>
      </c>
    </row>
    <row r="39" spans="1:4" x14ac:dyDescent="0.25">
      <c r="A39">
        <v>38</v>
      </c>
      <c r="B39" s="23">
        <v>102101134</v>
      </c>
      <c r="C39" t="s">
        <v>743</v>
      </c>
      <c r="D39" t="e">
        <f>INDEX('债券名单-中文'!$B:$I,MATCH('combined sheet'!B39,'债券名单-中文'!B:B,0),7)</f>
        <v>#N/A</v>
      </c>
    </row>
    <row r="40" spans="1:4" x14ac:dyDescent="0.25">
      <c r="A40">
        <v>39</v>
      </c>
      <c r="B40" s="23">
        <v>102101118</v>
      </c>
      <c r="C40" t="s">
        <v>744</v>
      </c>
      <c r="D40" t="e">
        <f>INDEX('债券名单-中文'!$B:$I,MATCH('combined sheet'!B40,'债券名单-中文'!B:B,0),7)</f>
        <v>#N/A</v>
      </c>
    </row>
    <row r="41" spans="1:4" x14ac:dyDescent="0.25">
      <c r="A41">
        <v>40</v>
      </c>
      <c r="B41" s="23">
        <v>102102078</v>
      </c>
      <c r="C41" t="s">
        <v>745</v>
      </c>
      <c r="D41" t="e">
        <f>INDEX('债券名单-中文'!$B:$I,MATCH('combined sheet'!B41,'债券名单-中文'!B:B,0),7)</f>
        <v>#N/A</v>
      </c>
    </row>
    <row r="42" spans="1:4" x14ac:dyDescent="0.25">
      <c r="A42">
        <v>41</v>
      </c>
      <c r="B42" s="23">
        <v>132100063</v>
      </c>
      <c r="C42" t="s">
        <v>746</v>
      </c>
      <c r="D42" t="e">
        <f>INDEX('债券名单-中文'!$B:$I,MATCH('combined sheet'!B42,'债券名单-中文'!B:B,0),7)</f>
        <v>#N/A</v>
      </c>
    </row>
    <row r="43" spans="1:4" x14ac:dyDescent="0.25">
      <c r="A43">
        <v>42</v>
      </c>
      <c r="B43" s="23">
        <v>102102307</v>
      </c>
      <c r="C43" t="s">
        <v>747</v>
      </c>
      <c r="D43" t="e">
        <f>INDEX('债券名单-中文'!$B:$I,MATCH('combined sheet'!B43,'债券名单-中文'!B:B,0),7)</f>
        <v>#N/A</v>
      </c>
    </row>
    <row r="44" spans="1:4" x14ac:dyDescent="0.25">
      <c r="A44">
        <v>43</v>
      </c>
      <c r="B44" s="23">
        <v>132100040</v>
      </c>
      <c r="C44" t="s">
        <v>748</v>
      </c>
      <c r="D44" t="e">
        <f>INDEX('债券名单-中文'!$B:$I,MATCH('combined sheet'!B44,'债券名单-中文'!B:B,0),7)</f>
        <v>#N/A</v>
      </c>
    </row>
    <row r="45" spans="1:4" x14ac:dyDescent="0.25">
      <c r="A45">
        <v>44</v>
      </c>
      <c r="B45" s="23">
        <v>132100126</v>
      </c>
      <c r="C45" t="s">
        <v>749</v>
      </c>
      <c r="D45" t="e">
        <f>INDEX('债券名单-中文'!$B:$I,MATCH('combined sheet'!B45,'债券名单-中文'!B:B,0),7)</f>
        <v>#N/A</v>
      </c>
    </row>
    <row r="46" spans="1:4" x14ac:dyDescent="0.25">
      <c r="A46">
        <v>45</v>
      </c>
      <c r="B46" s="23">
        <v>132100085</v>
      </c>
      <c r="C46" t="s">
        <v>750</v>
      </c>
      <c r="D46" t="e">
        <f>INDEX('债券名单-中文'!$B:$I,MATCH('combined sheet'!B46,'债券名单-中文'!B:B,0),7)</f>
        <v>#N/A</v>
      </c>
    </row>
    <row r="47" spans="1:4" ht="14.5" x14ac:dyDescent="0.4">
      <c r="A47">
        <v>46</v>
      </c>
      <c r="B47" s="23">
        <v>12381086</v>
      </c>
      <c r="C47" t="s">
        <v>751</v>
      </c>
      <c r="D47" t="e">
        <f>INDEX('债券名单-中文'!$B:$I,MATCH('combined sheet'!B47,'债券名单-中文'!B:B,0),7)</f>
        <v>#N/A</v>
      </c>
    </row>
    <row r="48" spans="1:4" x14ac:dyDescent="0.25">
      <c r="A48">
        <v>47</v>
      </c>
      <c r="B48" s="23">
        <v>132100076</v>
      </c>
      <c r="C48" t="s">
        <v>752</v>
      </c>
      <c r="D48" t="e">
        <f>INDEX('债券名单-中文'!$B:$I,MATCH('combined sheet'!B48,'债券名单-中文'!B:B,0),7)</f>
        <v>#N/A</v>
      </c>
    </row>
    <row r="49" spans="1:4" x14ac:dyDescent="0.25">
      <c r="A49">
        <v>48</v>
      </c>
      <c r="B49" s="23">
        <v>132100102</v>
      </c>
      <c r="C49" t="s">
        <v>753</v>
      </c>
      <c r="D49" t="e">
        <f>INDEX('债券名单-中文'!$B:$I,MATCH('combined sheet'!B49,'债券名单-中文'!B:B,0),7)</f>
        <v>#N/A</v>
      </c>
    </row>
    <row r="50" spans="1:4" x14ac:dyDescent="0.25">
      <c r="A50">
        <v>49</v>
      </c>
      <c r="B50" s="23">
        <v>132280054</v>
      </c>
      <c r="C50" t="s">
        <v>754</v>
      </c>
      <c r="D50" t="e">
        <f>INDEX('债券名单-中文'!$B:$I,MATCH('combined sheet'!B50,'债券名单-中文'!B:B,0),7)</f>
        <v>#N/A</v>
      </c>
    </row>
    <row r="51" spans="1:4" x14ac:dyDescent="0.25">
      <c r="A51">
        <v>50</v>
      </c>
      <c r="B51" s="23">
        <v>132280103</v>
      </c>
      <c r="C51" t="s">
        <v>755</v>
      </c>
      <c r="D51" t="e">
        <f>INDEX('债券名单-中文'!$B:$I,MATCH('combined sheet'!B51,'债券名单-中文'!B:B,0),7)</f>
        <v>#N/A</v>
      </c>
    </row>
    <row r="52" spans="1:4" x14ac:dyDescent="0.25">
      <c r="A52">
        <v>51</v>
      </c>
      <c r="B52" s="23">
        <v>102103332</v>
      </c>
      <c r="C52" t="s">
        <v>756</v>
      </c>
      <c r="D52" t="e">
        <f>INDEX('债券名单-中文'!$B:$I,MATCH('combined sheet'!B52,'债券名单-中文'!B:B,0),7)</f>
        <v>#N/A</v>
      </c>
    </row>
    <row r="53" spans="1:4" x14ac:dyDescent="0.25">
      <c r="A53">
        <v>52</v>
      </c>
      <c r="B53" s="23">
        <v>102280953</v>
      </c>
      <c r="C53" t="s">
        <v>757</v>
      </c>
      <c r="D53" t="e">
        <f>INDEX('债券名单-中文'!$B:$I,MATCH('combined sheet'!B53,'债券名单-中文'!B:B,0),7)</f>
        <v>#N/A</v>
      </c>
    </row>
    <row r="54" spans="1:4" x14ac:dyDescent="0.25">
      <c r="A54">
        <v>53</v>
      </c>
      <c r="B54" s="23">
        <v>132100133</v>
      </c>
      <c r="C54" t="s">
        <v>758</v>
      </c>
      <c r="D54" t="e">
        <f>INDEX('债券名单-中文'!$B:$I,MATCH('combined sheet'!B54,'债券名单-中文'!B:B,0),7)</f>
        <v>#N/A</v>
      </c>
    </row>
    <row r="55" spans="1:4" x14ac:dyDescent="0.25">
      <c r="A55">
        <v>54</v>
      </c>
      <c r="B55" s="23">
        <v>132100035</v>
      </c>
      <c r="C55" t="s">
        <v>759</v>
      </c>
      <c r="D55" t="e">
        <f>INDEX('债券名单-中文'!$B:$I,MATCH('combined sheet'!B55,'债券名单-中文'!B:B,0),7)</f>
        <v>#N/A</v>
      </c>
    </row>
    <row r="56" spans="1:4" x14ac:dyDescent="0.25">
      <c r="A56">
        <v>55</v>
      </c>
      <c r="B56" s="23">
        <v>102280545</v>
      </c>
      <c r="C56" t="s">
        <v>760</v>
      </c>
      <c r="D56" t="e">
        <f>INDEX('债券名单-中文'!$B:$I,MATCH('combined sheet'!B56,'债券名单-中文'!B:B,0),7)</f>
        <v>#N/A</v>
      </c>
    </row>
    <row r="57" spans="1:4" x14ac:dyDescent="0.25">
      <c r="A57">
        <v>56</v>
      </c>
      <c r="B57" s="23">
        <v>132280006</v>
      </c>
      <c r="C57" t="s">
        <v>761</v>
      </c>
      <c r="D57" t="e">
        <f>INDEX('债券名单-中文'!$B:$I,MATCH('combined sheet'!B57,'债券名单-中文'!B:B,0),7)</f>
        <v>#N/A</v>
      </c>
    </row>
    <row r="58" spans="1:4" x14ac:dyDescent="0.25">
      <c r="A58">
        <v>57</v>
      </c>
      <c r="B58" s="23">
        <v>132100096</v>
      </c>
      <c r="C58" t="s">
        <v>762</v>
      </c>
      <c r="D58" t="e">
        <f>INDEX('债券名单-中文'!$B:$I,MATCH('combined sheet'!B58,'债券名单-中文'!B:B,0),7)</f>
        <v>#N/A</v>
      </c>
    </row>
    <row r="59" spans="1:4" x14ac:dyDescent="0.25">
      <c r="A59">
        <v>58</v>
      </c>
      <c r="B59" s="23">
        <v>132280080</v>
      </c>
      <c r="C59" t="s">
        <v>763</v>
      </c>
      <c r="D59" t="e">
        <f>INDEX('债券名单-中文'!$B:$I,MATCH('combined sheet'!B59,'债券名单-中文'!B:B,0),7)</f>
        <v>#N/A</v>
      </c>
    </row>
    <row r="60" spans="1:4" x14ac:dyDescent="0.25">
      <c r="A60">
        <v>59</v>
      </c>
      <c r="B60" s="23">
        <v>132380017</v>
      </c>
      <c r="C60" t="s">
        <v>764</v>
      </c>
      <c r="D60" t="e">
        <f>INDEX('债券名单-中文'!$B:$I,MATCH('combined sheet'!B60,'债券名单-中文'!B:B,0),7)</f>
        <v>#N/A</v>
      </c>
    </row>
    <row r="61" spans="1:4" x14ac:dyDescent="0.25">
      <c r="A61">
        <v>60</v>
      </c>
      <c r="B61" s="23">
        <v>132100150</v>
      </c>
      <c r="C61" t="s">
        <v>765</v>
      </c>
      <c r="D61" t="e">
        <f>INDEX('债券名单-中文'!$B:$I,MATCH('combined sheet'!B61,'债券名单-中文'!B:B,0),7)</f>
        <v>#N/A</v>
      </c>
    </row>
    <row r="62" spans="1:4" x14ac:dyDescent="0.25">
      <c r="A62">
        <v>61</v>
      </c>
      <c r="B62" s="23">
        <v>132100087</v>
      </c>
      <c r="C62" t="s">
        <v>766</v>
      </c>
      <c r="D62" t="e">
        <f>INDEX('债券名单-中文'!$B:$I,MATCH('combined sheet'!B62,'债券名单-中文'!B:B,0),7)</f>
        <v>#N/A</v>
      </c>
    </row>
    <row r="63" spans="1:4" x14ac:dyDescent="0.25">
      <c r="A63">
        <v>62</v>
      </c>
      <c r="B63" s="23">
        <v>102103318</v>
      </c>
      <c r="C63" t="s">
        <v>767</v>
      </c>
      <c r="D63" t="e">
        <f>INDEX('债券名单-中文'!$B:$I,MATCH('combined sheet'!B63,'债券名单-中文'!B:B,0),7)</f>
        <v>#N/A</v>
      </c>
    </row>
    <row r="64" spans="1:4" x14ac:dyDescent="0.25">
      <c r="A64">
        <v>63</v>
      </c>
      <c r="B64" s="23">
        <v>132100080</v>
      </c>
      <c r="C64" t="s">
        <v>768</v>
      </c>
      <c r="D64" t="e">
        <f>INDEX('债券名单-中文'!$B:$I,MATCH('combined sheet'!B64,'债券名单-中文'!B:B,0),7)</f>
        <v>#N/A</v>
      </c>
    </row>
    <row r="65" spans="1:4" x14ac:dyDescent="0.25">
      <c r="A65">
        <v>64</v>
      </c>
      <c r="B65" s="23">
        <v>132100086</v>
      </c>
      <c r="C65" t="s">
        <v>769</v>
      </c>
      <c r="D65" t="e">
        <f>INDEX('债券名单-中文'!$B:$I,MATCH('combined sheet'!B65,'债券名单-中文'!B:B,0),7)</f>
        <v>#N/A</v>
      </c>
    </row>
    <row r="66" spans="1:4" x14ac:dyDescent="0.25">
      <c r="A66">
        <v>65</v>
      </c>
      <c r="B66" s="23">
        <v>132100097</v>
      </c>
      <c r="C66" t="s">
        <v>770</v>
      </c>
      <c r="D66" t="e">
        <f>INDEX('债券名单-中文'!$B:$I,MATCH('combined sheet'!B66,'债券名单-中文'!B:B,0),7)</f>
        <v>#N/A</v>
      </c>
    </row>
    <row r="67" spans="1:4" x14ac:dyDescent="0.25">
      <c r="A67">
        <v>66</v>
      </c>
      <c r="B67" s="23">
        <v>132100155</v>
      </c>
      <c r="C67" t="s">
        <v>771</v>
      </c>
      <c r="D67" t="e">
        <f>INDEX('债券名单-中文'!$B:$I,MATCH('combined sheet'!B67,'债券名单-中文'!B:B,0),7)</f>
        <v>#N/A</v>
      </c>
    </row>
    <row r="68" spans="1:4" x14ac:dyDescent="0.25">
      <c r="A68">
        <v>67</v>
      </c>
      <c r="B68" s="23">
        <v>132280081</v>
      </c>
      <c r="C68" t="s">
        <v>772</v>
      </c>
      <c r="D68" t="e">
        <f>INDEX('债券名单-中文'!$B:$I,MATCH('combined sheet'!B68,'债券名单-中文'!B:B,0),7)</f>
        <v>#N/A</v>
      </c>
    </row>
    <row r="69" spans="1:4" x14ac:dyDescent="0.25">
      <c r="A69">
        <v>68</v>
      </c>
      <c r="B69" s="23">
        <v>132100052</v>
      </c>
      <c r="C69" t="s">
        <v>773</v>
      </c>
      <c r="D69" t="e">
        <f>INDEX('债券名单-中文'!$B:$I,MATCH('combined sheet'!B69,'债券名单-中文'!B:B,0),7)</f>
        <v>#N/A</v>
      </c>
    </row>
    <row r="70" spans="1:4" x14ac:dyDescent="0.25">
      <c r="A70">
        <v>69</v>
      </c>
      <c r="B70" s="23">
        <v>132100057</v>
      </c>
      <c r="C70" t="s">
        <v>774</v>
      </c>
      <c r="D70" t="e">
        <f>INDEX('债券名单-中文'!$B:$I,MATCH('combined sheet'!B70,'债券名单-中文'!B:B,0),7)</f>
        <v>#N/A</v>
      </c>
    </row>
    <row r="71" spans="1:4" x14ac:dyDescent="0.25">
      <c r="A71">
        <v>70</v>
      </c>
      <c r="B71" s="23">
        <v>132100084</v>
      </c>
      <c r="C71" t="s">
        <v>775</v>
      </c>
      <c r="D71" t="e">
        <f>INDEX('债券名单-中文'!$B:$I,MATCH('combined sheet'!B71,'债券名单-中文'!B:B,0),7)</f>
        <v>#N/A</v>
      </c>
    </row>
    <row r="72" spans="1:4" x14ac:dyDescent="0.25">
      <c r="A72">
        <v>71</v>
      </c>
      <c r="B72" s="23">
        <v>132100156</v>
      </c>
      <c r="C72" t="s">
        <v>776</v>
      </c>
      <c r="D72" t="e">
        <f>INDEX('债券名单-中文'!$B:$I,MATCH('combined sheet'!B72,'债券名单-中文'!B:B,0),7)</f>
        <v>#N/A</v>
      </c>
    </row>
    <row r="73" spans="1:4" x14ac:dyDescent="0.25">
      <c r="A73">
        <v>72</v>
      </c>
      <c r="B73" s="23">
        <v>132280007</v>
      </c>
      <c r="C73" t="s">
        <v>777</v>
      </c>
      <c r="D73" t="e">
        <f>INDEX('债券名单-中文'!$B:$I,MATCH('combined sheet'!B73,'债券名单-中文'!B:B,0),7)</f>
        <v>#N/A</v>
      </c>
    </row>
    <row r="74" spans="1:4" x14ac:dyDescent="0.25">
      <c r="A74">
        <v>73</v>
      </c>
      <c r="B74" s="23">
        <v>132280085</v>
      </c>
      <c r="C74" t="s">
        <v>778</v>
      </c>
      <c r="D74" t="e">
        <f>INDEX('债券名单-中文'!$B:$I,MATCH('combined sheet'!B74,'债券名单-中文'!B:B,0),7)</f>
        <v>#N/A</v>
      </c>
    </row>
    <row r="75" spans="1:4" x14ac:dyDescent="0.25">
      <c r="A75">
        <v>74</v>
      </c>
      <c r="B75" s="23">
        <v>102100964</v>
      </c>
      <c r="C75" t="s">
        <v>779</v>
      </c>
      <c r="D75" t="e">
        <f>INDEX('债券名单-中文'!$B:$I,MATCH('combined sheet'!B75,'债券名单-中文'!B:B,0),7)</f>
        <v>#N/A</v>
      </c>
    </row>
    <row r="76" spans="1:4" x14ac:dyDescent="0.25">
      <c r="A76">
        <v>75</v>
      </c>
      <c r="B76" s="23">
        <v>132100111</v>
      </c>
      <c r="C76" t="s">
        <v>780</v>
      </c>
      <c r="D76" t="e">
        <f>INDEX('债券名单-中文'!$B:$I,MATCH('combined sheet'!B76,'债券名单-中文'!B:B,0),7)</f>
        <v>#N/A</v>
      </c>
    </row>
    <row r="77" spans="1:4" x14ac:dyDescent="0.25">
      <c r="A77">
        <v>76</v>
      </c>
      <c r="B77" s="23">
        <v>102280300</v>
      </c>
      <c r="C77" t="s">
        <v>781</v>
      </c>
      <c r="D77" t="e">
        <f>INDEX('债券名单-中文'!$B:$I,MATCH('combined sheet'!B77,'债券名单-中文'!B:B,0),7)</f>
        <v>#N/A</v>
      </c>
    </row>
    <row r="78" spans="1:4" x14ac:dyDescent="0.25">
      <c r="A78">
        <v>77</v>
      </c>
      <c r="B78" s="23">
        <v>102281065</v>
      </c>
      <c r="C78" t="s">
        <v>782</v>
      </c>
      <c r="D78" t="e">
        <f>INDEX('债券名单-中文'!$B:$I,MATCH('combined sheet'!B78,'债券名单-中文'!B:B,0),7)</f>
        <v>#N/A</v>
      </c>
    </row>
    <row r="79" spans="1:4" x14ac:dyDescent="0.25">
      <c r="A79">
        <v>78</v>
      </c>
      <c r="B79" s="23">
        <v>82101475</v>
      </c>
      <c r="C79" t="s">
        <v>783</v>
      </c>
      <c r="D79" t="e">
        <f>INDEX('债券名单-中文'!$B:$I,MATCH('combined sheet'!B79,'债券名单-中文'!B:B,0),7)</f>
        <v>#N/A</v>
      </c>
    </row>
    <row r="80" spans="1:4" x14ac:dyDescent="0.25">
      <c r="A80">
        <v>79</v>
      </c>
      <c r="B80" s="23">
        <v>132100129</v>
      </c>
      <c r="C80" t="s">
        <v>784</v>
      </c>
      <c r="D80" t="e">
        <f>INDEX('债券名单-中文'!$B:$I,MATCH('combined sheet'!B80,'债券名单-中文'!B:B,0),7)</f>
        <v>#N/A</v>
      </c>
    </row>
    <row r="81" spans="1:4" x14ac:dyDescent="0.25">
      <c r="A81">
        <v>80</v>
      </c>
      <c r="B81" s="23">
        <v>102103079</v>
      </c>
      <c r="C81" t="s">
        <v>785</v>
      </c>
      <c r="D81" t="e">
        <f>INDEX('债券名单-中文'!$B:$I,MATCH('combined sheet'!B81,'债券名单-中文'!B:B,0),7)</f>
        <v>#N/A</v>
      </c>
    </row>
    <row r="82" spans="1:4" x14ac:dyDescent="0.25">
      <c r="A82">
        <v>81</v>
      </c>
      <c r="B82" s="23">
        <v>102280517</v>
      </c>
      <c r="C82" t="s">
        <v>786</v>
      </c>
      <c r="D82" t="e">
        <f>INDEX('债券名单-中文'!$B:$I,MATCH('combined sheet'!B82,'债券名单-中文'!B:B,0),7)</f>
        <v>#N/A</v>
      </c>
    </row>
    <row r="83" spans="1:4" x14ac:dyDescent="0.25">
      <c r="A83">
        <v>82</v>
      </c>
      <c r="B83" s="23">
        <v>102281246</v>
      </c>
      <c r="C83" t="s">
        <v>787</v>
      </c>
      <c r="D83" t="e">
        <f>INDEX('债券名单-中文'!$B:$I,MATCH('combined sheet'!B83,'债券名单-中文'!B:B,0),7)</f>
        <v>#N/A</v>
      </c>
    </row>
    <row r="84" spans="1:4" x14ac:dyDescent="0.25">
      <c r="A84">
        <v>83</v>
      </c>
      <c r="B84" s="23">
        <v>102282534</v>
      </c>
      <c r="C84" t="s">
        <v>788</v>
      </c>
      <c r="D84" t="e">
        <f>INDEX('债券名单-中文'!$B:$I,MATCH('combined sheet'!B84,'债券名单-中文'!B:B,0),7)</f>
        <v>#N/A</v>
      </c>
    </row>
    <row r="85" spans="1:4" x14ac:dyDescent="0.25">
      <c r="A85">
        <v>84</v>
      </c>
      <c r="B85" s="23">
        <v>132100059</v>
      </c>
      <c r="C85" t="s">
        <v>789</v>
      </c>
      <c r="D85" t="e">
        <f>INDEX('债券名单-中文'!$B:$I,MATCH('combined sheet'!B85,'债券名单-中文'!B:B,0),7)</f>
        <v>#N/A</v>
      </c>
    </row>
    <row r="86" spans="1:4" x14ac:dyDescent="0.25">
      <c r="A86">
        <v>85</v>
      </c>
      <c r="B86" s="23">
        <v>132280014</v>
      </c>
      <c r="C86" t="s">
        <v>790</v>
      </c>
      <c r="D86" t="e">
        <f>INDEX('债券名单-中文'!$B:$I,MATCH('combined sheet'!B86,'债券名单-中文'!B:B,0),7)</f>
        <v>#N/A</v>
      </c>
    </row>
    <row r="87" spans="1:4" x14ac:dyDescent="0.25">
      <c r="A87">
        <v>86</v>
      </c>
      <c r="B87" s="23">
        <v>132100053</v>
      </c>
      <c r="C87" t="s">
        <v>791</v>
      </c>
      <c r="D87" t="e">
        <f>INDEX('债券名单-中文'!$B:$I,MATCH('combined sheet'!B87,'债券名单-中文'!B:B,0),7)</f>
        <v>#N/A</v>
      </c>
    </row>
    <row r="88" spans="1:4" x14ac:dyDescent="0.25">
      <c r="A88">
        <v>87</v>
      </c>
      <c r="B88" s="23">
        <v>132100135</v>
      </c>
      <c r="C88" t="s">
        <v>792</v>
      </c>
      <c r="D88" t="e">
        <f>INDEX('债券名单-中文'!$B:$I,MATCH('combined sheet'!B88,'债券名单-中文'!B:B,0),7)</f>
        <v>#N/A</v>
      </c>
    </row>
    <row r="89" spans="1:4" x14ac:dyDescent="0.25">
      <c r="A89">
        <v>88</v>
      </c>
      <c r="B89" s="23">
        <v>132100073</v>
      </c>
      <c r="C89" t="s">
        <v>793</v>
      </c>
      <c r="D89" t="e">
        <f>INDEX('债券名单-中文'!$B:$I,MATCH('combined sheet'!B89,'债券名单-中文'!B:B,0),7)</f>
        <v>#N/A</v>
      </c>
    </row>
    <row r="90" spans="1:4" x14ac:dyDescent="0.25">
      <c r="A90">
        <v>89</v>
      </c>
      <c r="B90" s="23">
        <v>82280213</v>
      </c>
      <c r="C90" t="s">
        <v>794</v>
      </c>
      <c r="D90" t="e">
        <f>INDEX('债券名单-中文'!$B:$I,MATCH('combined sheet'!B90,'债券名单-中文'!B:B,0),7)</f>
        <v>#N/A</v>
      </c>
    </row>
    <row r="91" spans="1:4" x14ac:dyDescent="0.25">
      <c r="A91">
        <v>90</v>
      </c>
      <c r="B91" s="23">
        <v>132100151</v>
      </c>
      <c r="C91" t="s">
        <v>795</v>
      </c>
      <c r="D91" t="e">
        <f>INDEX('债券名单-中文'!$B:$I,MATCH('combined sheet'!B91,'债券名单-中文'!B:B,0),7)</f>
        <v>#N/A</v>
      </c>
    </row>
    <row r="92" spans="1:4" x14ac:dyDescent="0.25">
      <c r="A92">
        <v>91</v>
      </c>
      <c r="B92" s="23">
        <v>132100066</v>
      </c>
      <c r="C92" t="s">
        <v>796</v>
      </c>
      <c r="D92" t="e">
        <f>INDEX('债券名单-中文'!$B:$I,MATCH('combined sheet'!B92,'债券名单-中文'!B:B,0),7)</f>
        <v>#N/A</v>
      </c>
    </row>
    <row r="93" spans="1:4" x14ac:dyDescent="0.25">
      <c r="A93">
        <v>92</v>
      </c>
      <c r="B93" s="23">
        <v>132280035</v>
      </c>
      <c r="C93" t="s">
        <v>797</v>
      </c>
      <c r="D93" t="e">
        <f>INDEX('债券名单-中文'!$B:$I,MATCH('combined sheet'!B93,'债券名单-中文'!B:B,0),7)</f>
        <v>#N/A</v>
      </c>
    </row>
    <row r="94" spans="1:4" x14ac:dyDescent="0.25">
      <c r="A94">
        <v>93</v>
      </c>
      <c r="B94" s="23">
        <v>132280036</v>
      </c>
      <c r="C94" t="s">
        <v>798</v>
      </c>
      <c r="D94" t="e">
        <f>INDEX('债券名单-中文'!$B:$I,MATCH('combined sheet'!B94,'债券名单-中文'!B:B,0),7)</f>
        <v>#N/A</v>
      </c>
    </row>
    <row r="95" spans="1:4" x14ac:dyDescent="0.25">
      <c r="A95">
        <v>94</v>
      </c>
      <c r="B95" s="23">
        <v>132280052</v>
      </c>
      <c r="C95" t="s">
        <v>799</v>
      </c>
      <c r="D95" t="e">
        <f>INDEX('债券名单-中文'!$B:$I,MATCH('combined sheet'!B95,'债券名单-中文'!B:B,0),7)</f>
        <v>#N/A</v>
      </c>
    </row>
    <row r="96" spans="1:4" x14ac:dyDescent="0.25">
      <c r="A96">
        <v>95</v>
      </c>
      <c r="B96" s="23">
        <v>132280101</v>
      </c>
      <c r="C96" t="s">
        <v>800</v>
      </c>
      <c r="D96" t="e">
        <f>INDEX('债券名单-中文'!$B:$I,MATCH('combined sheet'!B96,'债券名单-中文'!B:B,0),7)</f>
        <v>#N/A</v>
      </c>
    </row>
    <row r="97" spans="1:4" x14ac:dyDescent="0.25">
      <c r="A97">
        <v>96</v>
      </c>
      <c r="B97" s="23">
        <v>132100109</v>
      </c>
      <c r="C97" t="s">
        <v>801</v>
      </c>
      <c r="D97" t="e">
        <f>INDEX('债券名单-中文'!$B:$I,MATCH('combined sheet'!B97,'债券名单-中文'!B:B,0),7)</f>
        <v>#N/A</v>
      </c>
    </row>
    <row r="98" spans="1:4" x14ac:dyDescent="0.25">
      <c r="A98">
        <v>97</v>
      </c>
      <c r="B98" s="23">
        <v>132100108</v>
      </c>
      <c r="C98" t="s">
        <v>802</v>
      </c>
      <c r="D98" t="e">
        <f>INDEX('债券名单-中文'!$B:$I,MATCH('combined sheet'!B98,'债券名单-中文'!B:B,0),7)</f>
        <v>#N/A</v>
      </c>
    </row>
    <row r="99" spans="1:4" x14ac:dyDescent="0.25">
      <c r="A99">
        <v>98</v>
      </c>
      <c r="B99" s="23">
        <v>102380767</v>
      </c>
      <c r="C99" t="s">
        <v>803</v>
      </c>
      <c r="D99" t="e">
        <f>INDEX('债券名单-中文'!$B:$I,MATCH('combined sheet'!B99,'债券名单-中文'!B:B,0),7)</f>
        <v>#N/A</v>
      </c>
    </row>
    <row r="100" spans="1:4" x14ac:dyDescent="0.25">
      <c r="A100">
        <v>99</v>
      </c>
      <c r="B100" s="23">
        <v>132280064</v>
      </c>
      <c r="C100" t="s">
        <v>804</v>
      </c>
      <c r="D100" t="e">
        <f>INDEX('债券名单-中文'!$B:$I,MATCH('combined sheet'!B100,'债券名单-中文'!B:B,0),7)</f>
        <v>#N/A</v>
      </c>
    </row>
    <row r="101" spans="1:4" x14ac:dyDescent="0.25">
      <c r="A101">
        <v>100</v>
      </c>
      <c r="B101" s="23">
        <v>132280073</v>
      </c>
      <c r="C101" t="s">
        <v>805</v>
      </c>
      <c r="D101" t="e">
        <f>INDEX('债券名单-中文'!$B:$I,MATCH('combined sheet'!B101,'债券名单-中文'!B:B,0),7)</f>
        <v>#N/A</v>
      </c>
    </row>
    <row r="102" spans="1:4" x14ac:dyDescent="0.25">
      <c r="A102">
        <v>101</v>
      </c>
      <c r="B102" s="23">
        <v>132100050</v>
      </c>
      <c r="C102" t="s">
        <v>806</v>
      </c>
      <c r="D102" t="e">
        <f>INDEX('债券名单-中文'!$B:$I,MATCH('combined sheet'!B102,'债券名单-中文'!B:B,0),7)</f>
        <v>#N/A</v>
      </c>
    </row>
    <row r="103" spans="1:4" x14ac:dyDescent="0.25">
      <c r="A103">
        <v>102</v>
      </c>
      <c r="B103" s="23">
        <v>12283367</v>
      </c>
      <c r="C103" t="s">
        <v>807</v>
      </c>
      <c r="D103" t="e">
        <f>INDEX('债券名单-中文'!$B:$I,MATCH('combined sheet'!B103,'债券名单-中文'!B:B,0),7)</f>
        <v>#N/A</v>
      </c>
    </row>
    <row r="104" spans="1:4" x14ac:dyDescent="0.25">
      <c r="A104">
        <v>103</v>
      </c>
      <c r="B104" s="23">
        <v>12284162</v>
      </c>
      <c r="C104" t="s">
        <v>808</v>
      </c>
      <c r="D104" t="e">
        <f>INDEX('债券名单-中文'!$B:$I,MATCH('combined sheet'!B104,'债券名单-中文'!B:B,0),7)</f>
        <v>#N/A</v>
      </c>
    </row>
    <row r="105" spans="1:4" x14ac:dyDescent="0.25">
      <c r="A105">
        <v>104</v>
      </c>
      <c r="B105" s="23">
        <v>12284219</v>
      </c>
      <c r="C105" t="s">
        <v>809</v>
      </c>
      <c r="D105" t="e">
        <f>INDEX('债券名单-中文'!$B:$I,MATCH('combined sheet'!B105,'债券名单-中文'!B:B,0),7)</f>
        <v>#N/A</v>
      </c>
    </row>
    <row r="106" spans="1:4" x14ac:dyDescent="0.25">
      <c r="A106">
        <v>105</v>
      </c>
      <c r="B106" s="23">
        <v>12380681</v>
      </c>
      <c r="C106" t="s">
        <v>810</v>
      </c>
      <c r="D106" t="e">
        <f>INDEX('债券名单-中文'!$B:$I,MATCH('combined sheet'!B106,'债券名单-中文'!B:B,0),7)</f>
        <v>#N/A</v>
      </c>
    </row>
    <row r="107" spans="1:4" x14ac:dyDescent="0.25">
      <c r="A107">
        <v>106</v>
      </c>
      <c r="B107" s="23">
        <v>12380694</v>
      </c>
      <c r="C107" t="s">
        <v>811</v>
      </c>
      <c r="D107" t="e">
        <f>INDEX('债券名单-中文'!$B:$I,MATCH('combined sheet'!B107,'债券名单-中文'!B:B,0),7)</f>
        <v>#N/A</v>
      </c>
    </row>
    <row r="108" spans="1:4" x14ac:dyDescent="0.25">
      <c r="A108">
        <v>107</v>
      </c>
      <c r="B108" s="23">
        <v>12381167</v>
      </c>
      <c r="C108" t="s">
        <v>812</v>
      </c>
      <c r="D108" t="e">
        <f>INDEX('债券名单-中文'!$B:$I,MATCH('combined sheet'!B108,'债券名单-中文'!B:B,0),7)</f>
        <v>#N/A</v>
      </c>
    </row>
    <row r="109" spans="1:4" x14ac:dyDescent="0.25">
      <c r="A109">
        <v>108</v>
      </c>
      <c r="B109" s="23">
        <v>102101230</v>
      </c>
      <c r="C109" t="s">
        <v>813</v>
      </c>
      <c r="D109" t="e">
        <f>INDEX('债券名单-中文'!$B:$I,MATCH('combined sheet'!B109,'债券名单-中文'!B:B,0),7)</f>
        <v>#N/A</v>
      </c>
    </row>
    <row r="110" spans="1:4" x14ac:dyDescent="0.25">
      <c r="A110">
        <v>109</v>
      </c>
      <c r="B110" s="23">
        <v>102103113</v>
      </c>
      <c r="C110" t="s">
        <v>814</v>
      </c>
      <c r="D110" t="e">
        <f>INDEX('债券名单-中文'!$B:$I,MATCH('combined sheet'!B110,'债券名单-中文'!B:B,0),7)</f>
        <v>#N/A</v>
      </c>
    </row>
    <row r="111" spans="1:4" x14ac:dyDescent="0.25">
      <c r="A111">
        <v>110</v>
      </c>
      <c r="B111" s="23">
        <v>102380053</v>
      </c>
      <c r="C111" t="s">
        <v>815</v>
      </c>
      <c r="D111" t="e">
        <f>INDEX('债券名单-中文'!$B:$I,MATCH('combined sheet'!B111,'债券名单-中文'!B:B,0),7)</f>
        <v>#N/A</v>
      </c>
    </row>
    <row r="112" spans="1:4" x14ac:dyDescent="0.25">
      <c r="A112">
        <v>111</v>
      </c>
      <c r="B112" s="23">
        <v>102101465</v>
      </c>
      <c r="C112" t="s">
        <v>816</v>
      </c>
      <c r="D112" t="e">
        <f>INDEX('债券名单-中文'!$B:$I,MATCH('combined sheet'!B112,'债券名单-中文'!B:B,0),7)</f>
        <v>#N/A</v>
      </c>
    </row>
    <row r="113" spans="1:4" x14ac:dyDescent="0.25">
      <c r="A113">
        <v>112</v>
      </c>
      <c r="B113" s="23">
        <v>102101752</v>
      </c>
      <c r="C113" t="s">
        <v>817</v>
      </c>
      <c r="D113" t="e">
        <f>INDEX('债券名单-中文'!$B:$I,MATCH('combined sheet'!B113,'债券名单-中文'!B:B,0),7)</f>
        <v>#N/A</v>
      </c>
    </row>
    <row r="114" spans="1:4" x14ac:dyDescent="0.25">
      <c r="A114">
        <v>113</v>
      </c>
      <c r="B114" s="23">
        <v>102180029</v>
      </c>
      <c r="C114" t="s">
        <v>818</v>
      </c>
      <c r="D114" t="e">
        <f>INDEX('债券名单-中文'!$B:$I,MATCH('combined sheet'!B114,'债券名单-中文'!B:B,0),7)</f>
        <v>#N/A</v>
      </c>
    </row>
    <row r="115" spans="1:4" x14ac:dyDescent="0.25">
      <c r="A115">
        <v>114</v>
      </c>
      <c r="B115" s="23">
        <v>102103149</v>
      </c>
      <c r="C115" t="s">
        <v>819</v>
      </c>
      <c r="D115" t="e">
        <f>INDEX('债券名单-中文'!$B:$I,MATCH('combined sheet'!B115,'债券名单-中文'!B:B,0),7)</f>
        <v>#N/A</v>
      </c>
    </row>
    <row r="116" spans="1:4" x14ac:dyDescent="0.25">
      <c r="A116">
        <v>115</v>
      </c>
      <c r="B116" s="23">
        <v>12283955</v>
      </c>
      <c r="C116" t="s">
        <v>820</v>
      </c>
      <c r="D116" t="e">
        <f>INDEX('债券名单-中文'!$B:$I,MATCH('combined sheet'!B116,'债券名单-中文'!B:B,0),7)</f>
        <v>#N/A</v>
      </c>
    </row>
    <row r="117" spans="1:4" x14ac:dyDescent="0.25">
      <c r="A117">
        <v>116</v>
      </c>
      <c r="B117" s="23">
        <v>102280045</v>
      </c>
      <c r="C117" t="s">
        <v>821</v>
      </c>
      <c r="D117" t="e">
        <f>INDEX('债券名单-中文'!$B:$I,MATCH('combined sheet'!B117,'债券名单-中文'!B:B,0),7)</f>
        <v>#N/A</v>
      </c>
    </row>
    <row r="118" spans="1:4" x14ac:dyDescent="0.25">
      <c r="A118">
        <v>117</v>
      </c>
      <c r="B118" s="23">
        <v>12284029</v>
      </c>
      <c r="C118" t="s">
        <v>822</v>
      </c>
      <c r="D118" t="e">
        <f>INDEX('债券名单-中文'!$B:$I,MATCH('combined sheet'!B118,'债券名单-中文'!B:B,0),7)</f>
        <v>#N/A</v>
      </c>
    </row>
    <row r="119" spans="1:4" x14ac:dyDescent="0.25">
      <c r="A119">
        <v>118</v>
      </c>
      <c r="B119" s="23">
        <v>12381152</v>
      </c>
      <c r="C119" t="s">
        <v>823</v>
      </c>
      <c r="D119" t="e">
        <f>INDEX('债券名单-中文'!$B:$I,MATCH('combined sheet'!B119,'债券名单-中文'!B:B,0),7)</f>
        <v>#N/A</v>
      </c>
    </row>
    <row r="120" spans="1:4" x14ac:dyDescent="0.25">
      <c r="A120">
        <v>119</v>
      </c>
      <c r="B120" s="23">
        <v>102281883</v>
      </c>
      <c r="C120" t="s">
        <v>824</v>
      </c>
      <c r="D120" t="e">
        <f>INDEX('债券名单-中文'!$B:$I,MATCH('combined sheet'!B120,'债券名单-中文'!B:B,0),7)</f>
        <v>#N/A</v>
      </c>
    </row>
    <row r="121" spans="1:4" x14ac:dyDescent="0.25">
      <c r="A121">
        <v>120</v>
      </c>
      <c r="B121" s="23">
        <v>132100070</v>
      </c>
      <c r="C121" t="s">
        <v>825</v>
      </c>
      <c r="D121" t="e">
        <f>INDEX('债券名单-中文'!$B:$I,MATCH('combined sheet'!B121,'债券名单-中文'!B:B,0),7)</f>
        <v>#N/A</v>
      </c>
    </row>
    <row r="122" spans="1:4" x14ac:dyDescent="0.25">
      <c r="A122">
        <v>121</v>
      </c>
      <c r="B122" s="23">
        <v>102282579</v>
      </c>
      <c r="C122" t="s">
        <v>826</v>
      </c>
      <c r="D122" t="e">
        <f>INDEX('债券名单-中文'!$B:$I,MATCH('combined sheet'!B122,'债券名单-中文'!B:B,0),7)</f>
        <v>#N/A</v>
      </c>
    </row>
    <row r="123" spans="1:4" x14ac:dyDescent="0.25">
      <c r="A123">
        <v>122</v>
      </c>
      <c r="B123" s="23">
        <v>132100120</v>
      </c>
      <c r="C123" t="s">
        <v>827</v>
      </c>
      <c r="D123" t="e">
        <f>INDEX('债券名单-中文'!$B:$I,MATCH('combined sheet'!B123,'债券名单-中文'!B:B,0),7)</f>
        <v>#N/A</v>
      </c>
    </row>
    <row r="124" spans="1:4" x14ac:dyDescent="0.25">
      <c r="A124">
        <v>123</v>
      </c>
      <c r="B124" s="23">
        <v>132100044</v>
      </c>
      <c r="C124" t="s">
        <v>828</v>
      </c>
      <c r="D124" t="e">
        <f>INDEX('债券名单-中文'!$B:$I,MATCH('combined sheet'!B124,'债券名单-中文'!B:B,0),7)</f>
        <v>#N/A</v>
      </c>
    </row>
    <row r="125" spans="1:4" x14ac:dyDescent="0.25">
      <c r="A125">
        <v>124</v>
      </c>
      <c r="B125" s="23">
        <v>132380019</v>
      </c>
      <c r="C125" t="s">
        <v>829</v>
      </c>
      <c r="D125" t="e">
        <f>INDEX('债券名单-中文'!$B:$I,MATCH('combined sheet'!B125,'债券名单-中文'!B:B,0),7)</f>
        <v>#N/A</v>
      </c>
    </row>
    <row r="126" spans="1:4" x14ac:dyDescent="0.25">
      <c r="A126">
        <v>126</v>
      </c>
      <c r="B126" s="23">
        <v>132100116</v>
      </c>
      <c r="C126" t="s">
        <v>830</v>
      </c>
      <c r="D126" t="e">
        <f>INDEX('债券名单-中文'!$B:$I,MATCH('combined sheet'!B126,'债券名单-中文'!B:B,0),7)</f>
        <v>#N/A</v>
      </c>
    </row>
    <row r="127" spans="1:4" x14ac:dyDescent="0.25">
      <c r="A127">
        <v>127</v>
      </c>
      <c r="B127" s="23">
        <v>132100118</v>
      </c>
      <c r="C127" t="s">
        <v>831</v>
      </c>
      <c r="D127" t="e">
        <f>INDEX('债券名单-中文'!$B:$I,MATCH('combined sheet'!B127,'债券名单-中文'!B:B,0),7)</f>
        <v>#N/A</v>
      </c>
    </row>
    <row r="128" spans="1:4" x14ac:dyDescent="0.25">
      <c r="A128">
        <v>128</v>
      </c>
      <c r="B128" s="23">
        <v>132180001</v>
      </c>
      <c r="C128" t="s">
        <v>641</v>
      </c>
      <c r="D128" t="e">
        <f>INDEX('债券名单-中文'!$B:$I,MATCH('combined sheet'!B128,'债券名单-中文'!B:B,0),7)</f>
        <v>#N/A</v>
      </c>
    </row>
    <row r="129" spans="1:4" x14ac:dyDescent="0.25">
      <c r="A129">
        <v>129</v>
      </c>
      <c r="B129" s="23">
        <v>132280042</v>
      </c>
      <c r="C129" t="s">
        <v>642</v>
      </c>
      <c r="D129" t="e">
        <f>INDEX('债券名单-中文'!$B:$I,MATCH('combined sheet'!B129,'债券名单-中文'!B:B,0),7)</f>
        <v>#N/A</v>
      </c>
    </row>
    <row r="130" spans="1:4" x14ac:dyDescent="0.25">
      <c r="A130">
        <v>130</v>
      </c>
      <c r="B130" s="23">
        <v>132000021</v>
      </c>
      <c r="C130" t="s">
        <v>643</v>
      </c>
      <c r="D130" t="e">
        <f>INDEX('债券名单-中文'!$B:$I,MATCH('combined sheet'!B130,'债券名单-中文'!B:B,0),7)</f>
        <v>#N/A</v>
      </c>
    </row>
    <row r="131" spans="1:4" x14ac:dyDescent="0.25">
      <c r="A131">
        <v>131</v>
      </c>
      <c r="B131" s="23">
        <v>132100013</v>
      </c>
      <c r="C131" t="s">
        <v>644</v>
      </c>
      <c r="D131" t="e">
        <f>INDEX('债券名单-中文'!$B:$I,MATCH('combined sheet'!B131,'债券名单-中文'!B:B,0),7)</f>
        <v>#N/A</v>
      </c>
    </row>
    <row r="132" spans="1:4" x14ac:dyDescent="0.25">
      <c r="A132">
        <v>132</v>
      </c>
      <c r="B132" s="23">
        <v>132280063</v>
      </c>
      <c r="C132" t="s">
        <v>645</v>
      </c>
      <c r="D132" t="e">
        <f>INDEX('债券名单-中文'!$B:$I,MATCH('combined sheet'!B132,'债券名单-中文'!B:B,0),7)</f>
        <v>#N/A</v>
      </c>
    </row>
    <row r="133" spans="1:4" x14ac:dyDescent="0.25">
      <c r="A133">
        <v>133</v>
      </c>
      <c r="B133" s="23">
        <v>131656048</v>
      </c>
      <c r="C133" t="s">
        <v>646</v>
      </c>
      <c r="D133" t="e">
        <f>INDEX('债券名单-中文'!$B:$I,MATCH('combined sheet'!B133,'债券名单-中文'!B:B,0),7)</f>
        <v>#N/A</v>
      </c>
    </row>
    <row r="134" spans="1:4" x14ac:dyDescent="0.25">
      <c r="A134">
        <v>134</v>
      </c>
      <c r="B134" s="23">
        <v>131781001</v>
      </c>
      <c r="C134" t="s">
        <v>647</v>
      </c>
      <c r="D134" t="e">
        <f>INDEX('债券名单-中文'!$B:$I,MATCH('combined sheet'!B134,'债券名单-中文'!B:B,0),7)</f>
        <v>#N/A</v>
      </c>
    </row>
    <row r="135" spans="1:4" x14ac:dyDescent="0.25">
      <c r="A135">
        <v>135</v>
      </c>
      <c r="B135" s="23">
        <v>131900025</v>
      </c>
      <c r="C135" t="s">
        <v>648</v>
      </c>
      <c r="D135" t="e">
        <f>INDEX('债券名单-中文'!$B:$I,MATCH('combined sheet'!B135,'债券名单-中文'!B:B,0),7)</f>
        <v>#N/A</v>
      </c>
    </row>
    <row r="136" spans="1:4" x14ac:dyDescent="0.25">
      <c r="A136">
        <v>136</v>
      </c>
      <c r="B136" s="23">
        <v>132000031</v>
      </c>
      <c r="C136" t="s">
        <v>649</v>
      </c>
      <c r="D136" t="e">
        <f>INDEX('债券名单-中文'!$B:$I,MATCH('combined sheet'!B136,'债券名单-中文'!B:B,0),7)</f>
        <v>#N/A</v>
      </c>
    </row>
    <row r="137" spans="1:4" x14ac:dyDescent="0.25">
      <c r="A137">
        <v>137</v>
      </c>
      <c r="B137" s="23">
        <v>2180066</v>
      </c>
      <c r="C137" t="s">
        <v>650</v>
      </c>
      <c r="D137" t="e">
        <f>INDEX('债券名单-中文'!$B:$I,MATCH('combined sheet'!B137,'债券名单-中文'!B:B,0),7)</f>
        <v>#N/A</v>
      </c>
    </row>
    <row r="138" spans="1:4" x14ac:dyDescent="0.25">
      <c r="A138">
        <v>138</v>
      </c>
      <c r="B138" s="23">
        <v>131800018</v>
      </c>
      <c r="C138" t="s">
        <v>651</v>
      </c>
      <c r="D138" t="e">
        <f>INDEX('债券名单-中文'!$B:$I,MATCH('combined sheet'!B138,'债券名单-中文'!B:B,0),7)</f>
        <v>#N/A</v>
      </c>
    </row>
    <row r="139" spans="1:4" x14ac:dyDescent="0.25">
      <c r="A139">
        <v>139</v>
      </c>
      <c r="B139" s="23">
        <v>131900012</v>
      </c>
      <c r="C139" t="s">
        <v>652</v>
      </c>
      <c r="D139" t="e">
        <f>INDEX('债券名单-中文'!$B:$I,MATCH('combined sheet'!B139,'债券名单-中文'!B:B,0),7)</f>
        <v>#N/A</v>
      </c>
    </row>
    <row r="140" spans="1:4" x14ac:dyDescent="0.25">
      <c r="A140">
        <v>140</v>
      </c>
      <c r="B140" s="23">
        <v>132100014</v>
      </c>
      <c r="C140" t="s">
        <v>653</v>
      </c>
      <c r="D140" t="e">
        <f>INDEX('债券名单-中文'!$B:$I,MATCH('combined sheet'!B140,'债券名单-中文'!B:B,0),7)</f>
        <v>#N/A</v>
      </c>
    </row>
    <row r="141" spans="1:4" x14ac:dyDescent="0.25">
      <c r="A141">
        <v>141</v>
      </c>
      <c r="B141" s="23">
        <v>132280098</v>
      </c>
      <c r="C141" t="s">
        <v>654</v>
      </c>
      <c r="D141" t="e">
        <f>INDEX('债券名单-中文'!$B:$I,MATCH('combined sheet'!B141,'债券名单-中文'!B:B,0),7)</f>
        <v>#N/A</v>
      </c>
    </row>
    <row r="142" spans="1:4" x14ac:dyDescent="0.25">
      <c r="A142">
        <v>142</v>
      </c>
      <c r="B142" s="23">
        <v>132280108</v>
      </c>
      <c r="C142" t="s">
        <v>655</v>
      </c>
      <c r="D142" t="e">
        <f>INDEX('债券名单-中文'!$B:$I,MATCH('combined sheet'!B142,'债券名单-中文'!B:B,0),7)</f>
        <v>#N/A</v>
      </c>
    </row>
    <row r="143" spans="1:4" x14ac:dyDescent="0.25">
      <c r="A143">
        <v>143</v>
      </c>
      <c r="B143" s="23">
        <v>132100011</v>
      </c>
      <c r="C143" t="s">
        <v>656</v>
      </c>
      <c r="D143" t="e">
        <f>INDEX('债券名单-中文'!$B:$I,MATCH('combined sheet'!B143,'债券名单-中文'!B:B,0),7)</f>
        <v>#N/A</v>
      </c>
    </row>
    <row r="144" spans="1:4" x14ac:dyDescent="0.25">
      <c r="A144">
        <v>144</v>
      </c>
      <c r="B144" s="23">
        <v>132000017</v>
      </c>
      <c r="C144" t="s">
        <v>657</v>
      </c>
      <c r="D144" t="e">
        <f>INDEX('债券名单-中文'!$B:$I,MATCH('combined sheet'!B144,'债券名单-中文'!B:B,0),7)</f>
        <v>#N/A</v>
      </c>
    </row>
    <row r="145" spans="1:4" x14ac:dyDescent="0.25">
      <c r="A145">
        <v>145</v>
      </c>
      <c r="B145" s="23">
        <v>132000029</v>
      </c>
      <c r="C145" t="s">
        <v>658</v>
      </c>
      <c r="D145" t="e">
        <f>INDEX('债券名单-中文'!$B:$I,MATCH('combined sheet'!B145,'债券名单-中文'!B:B,0),7)</f>
        <v>#N/A</v>
      </c>
    </row>
    <row r="146" spans="1:4" x14ac:dyDescent="0.25">
      <c r="A146">
        <v>146</v>
      </c>
      <c r="B146" s="23">
        <v>132100028</v>
      </c>
      <c r="C146" t="s">
        <v>659</v>
      </c>
      <c r="D146" t="e">
        <f>INDEX('债券名单-中文'!$B:$I,MATCH('combined sheet'!B146,'债券名单-中文'!B:B,0),7)</f>
        <v>#N/A</v>
      </c>
    </row>
    <row r="147" spans="1:4" x14ac:dyDescent="0.25">
      <c r="A147">
        <v>147</v>
      </c>
      <c r="B147" s="23">
        <v>132100157</v>
      </c>
      <c r="C147" t="s">
        <v>660</v>
      </c>
      <c r="D147" t="e">
        <f>INDEX('债券名单-中文'!$B:$I,MATCH('combined sheet'!B147,'债券名单-中文'!B:B,0),7)</f>
        <v>#N/A</v>
      </c>
    </row>
    <row r="148" spans="1:4" x14ac:dyDescent="0.25">
      <c r="A148">
        <v>148</v>
      </c>
      <c r="B148" s="23">
        <v>132280041</v>
      </c>
      <c r="C148" t="s">
        <v>661</v>
      </c>
      <c r="D148" t="e">
        <f>INDEX('债券名单-中文'!$B:$I,MATCH('combined sheet'!B148,'债券名单-中文'!B:B,0),7)</f>
        <v>#N/A</v>
      </c>
    </row>
    <row r="149" spans="1:4" x14ac:dyDescent="0.25">
      <c r="A149">
        <v>149</v>
      </c>
      <c r="B149" s="23">
        <v>132100152</v>
      </c>
      <c r="C149" t="s">
        <v>662</v>
      </c>
      <c r="D149" t="e">
        <f>INDEX('债券名单-中文'!$B:$I,MATCH('combined sheet'!B149,'债券名单-中文'!B:B,0),7)</f>
        <v>#N/A</v>
      </c>
    </row>
    <row r="150" spans="1:4" x14ac:dyDescent="0.25">
      <c r="A150">
        <v>150</v>
      </c>
      <c r="B150" s="23">
        <v>132000022</v>
      </c>
      <c r="C150" t="s">
        <v>663</v>
      </c>
      <c r="D150" t="e">
        <f>INDEX('债券名单-中文'!$B:$I,MATCH('combined sheet'!B150,'债券名单-中文'!B:B,0),7)</f>
        <v>#N/A</v>
      </c>
    </row>
    <row r="151" spans="1:4" x14ac:dyDescent="0.25">
      <c r="A151">
        <v>151</v>
      </c>
      <c r="B151" s="23">
        <v>132100088</v>
      </c>
      <c r="C151" t="s">
        <v>664</v>
      </c>
      <c r="D151" t="e">
        <f>INDEX('债券名单-中文'!$B:$I,MATCH('combined sheet'!B151,'债券名单-中文'!B:B,0),7)</f>
        <v>#N/A</v>
      </c>
    </row>
    <row r="152" spans="1:4" x14ac:dyDescent="0.25">
      <c r="A152">
        <v>152</v>
      </c>
      <c r="B152" s="23">
        <v>132280015</v>
      </c>
      <c r="C152" t="s">
        <v>665</v>
      </c>
      <c r="D152" t="e">
        <f>INDEX('债券名单-中文'!$B:$I,MATCH('combined sheet'!B152,'债券名单-中文'!B:B,0),7)</f>
        <v>#N/A</v>
      </c>
    </row>
    <row r="153" spans="1:4" x14ac:dyDescent="0.25">
      <c r="A153">
        <v>153</v>
      </c>
      <c r="B153" s="23">
        <v>132280087</v>
      </c>
      <c r="C153" t="s">
        <v>666</v>
      </c>
      <c r="D153" t="e">
        <f>INDEX('债券名单-中文'!$B:$I,MATCH('combined sheet'!B153,'债券名单-中文'!B:B,0),7)</f>
        <v>#N/A</v>
      </c>
    </row>
    <row r="154" spans="1:4" x14ac:dyDescent="0.25">
      <c r="A154">
        <v>154</v>
      </c>
      <c r="B154" s="23">
        <v>131900006</v>
      </c>
      <c r="C154" t="s">
        <v>667</v>
      </c>
      <c r="D154" t="e">
        <f>INDEX('债券名单-中文'!$B:$I,MATCH('combined sheet'!B154,'债券名单-中文'!B:B,0),7)</f>
        <v>#N/A</v>
      </c>
    </row>
    <row r="155" spans="1:4" x14ac:dyDescent="0.25">
      <c r="A155">
        <v>155</v>
      </c>
      <c r="B155" s="23">
        <v>132280077</v>
      </c>
      <c r="C155" t="s">
        <v>668</v>
      </c>
      <c r="D155" t="e">
        <f>INDEX('债券名单-中文'!$B:$I,MATCH('combined sheet'!B155,'债券名单-中文'!B:B,0),7)</f>
        <v>#N/A</v>
      </c>
    </row>
    <row r="156" spans="1:4" x14ac:dyDescent="0.25">
      <c r="A156">
        <v>156</v>
      </c>
      <c r="B156" s="23">
        <v>132280099</v>
      </c>
      <c r="C156" t="s">
        <v>669</v>
      </c>
      <c r="D156" t="e">
        <f>INDEX('债券名单-中文'!$B:$I,MATCH('combined sheet'!B156,'债券名单-中文'!B:B,0),7)</f>
        <v>#N/A</v>
      </c>
    </row>
    <row r="157" spans="1:4" x14ac:dyDescent="0.25">
      <c r="A157">
        <v>157</v>
      </c>
      <c r="B157" s="23">
        <v>132280117</v>
      </c>
      <c r="C157" t="s">
        <v>670</v>
      </c>
      <c r="D157" t="e">
        <f>INDEX('债券名单-中文'!$B:$I,MATCH('combined sheet'!B157,'债券名单-中文'!B:B,0),7)</f>
        <v>#N/A</v>
      </c>
    </row>
    <row r="158" spans="1:4" x14ac:dyDescent="0.25">
      <c r="A158">
        <v>158</v>
      </c>
      <c r="B158" s="23">
        <v>132100003</v>
      </c>
      <c r="C158" t="s">
        <v>671</v>
      </c>
      <c r="D158" t="e">
        <f>INDEX('债券名单-中文'!$B:$I,MATCH('combined sheet'!B158,'债券名单-中文'!B:B,0),7)</f>
        <v>#N/A</v>
      </c>
    </row>
    <row r="159" spans="1:4" x14ac:dyDescent="0.25">
      <c r="A159">
        <v>159</v>
      </c>
      <c r="B159" s="23">
        <v>132100159</v>
      </c>
      <c r="C159" t="s">
        <v>672</v>
      </c>
      <c r="D159" t="e">
        <f>INDEX('债券名单-中文'!$B:$I,MATCH('combined sheet'!B159,'债券名单-中文'!B:B,0),7)</f>
        <v>#N/A</v>
      </c>
    </row>
    <row r="160" spans="1:4" x14ac:dyDescent="0.25">
      <c r="A160">
        <v>160</v>
      </c>
      <c r="B160" s="23">
        <v>132280047</v>
      </c>
      <c r="C160" t="s">
        <v>673</v>
      </c>
      <c r="D160" t="e">
        <f>INDEX('债券名单-中文'!$B:$I,MATCH('combined sheet'!B160,'债券名单-中文'!B:B,0),7)</f>
        <v>#N/A</v>
      </c>
    </row>
    <row r="161" spans="1:4" x14ac:dyDescent="0.25">
      <c r="A161">
        <v>161</v>
      </c>
      <c r="B161" s="23">
        <v>132000001</v>
      </c>
      <c r="C161" t="s">
        <v>674</v>
      </c>
      <c r="D161" t="e">
        <f>INDEX('债券名单-中文'!$B:$I,MATCH('combined sheet'!B161,'债券名单-中文'!B:B,0),7)</f>
        <v>#N/A</v>
      </c>
    </row>
    <row r="162" spans="1:4" x14ac:dyDescent="0.25">
      <c r="A162">
        <v>162</v>
      </c>
      <c r="B162" s="23">
        <v>132100167</v>
      </c>
      <c r="C162" t="s">
        <v>675</v>
      </c>
      <c r="D162" t="e">
        <f>INDEX('债券名单-中文'!$B:$I,MATCH('combined sheet'!B162,'债券名单-中文'!B:B,0),7)</f>
        <v>#N/A</v>
      </c>
    </row>
    <row r="163" spans="1:4" x14ac:dyDescent="0.25">
      <c r="A163">
        <v>163</v>
      </c>
      <c r="B163" s="23">
        <v>132380013</v>
      </c>
      <c r="C163" t="s">
        <v>676</v>
      </c>
      <c r="D163" t="e">
        <f>INDEX('债券名单-中文'!$B:$I,MATCH('combined sheet'!B163,'债券名单-中文'!B:B,0),7)</f>
        <v>#N/A</v>
      </c>
    </row>
    <row r="164" spans="1:4" x14ac:dyDescent="0.25">
      <c r="A164">
        <v>164</v>
      </c>
      <c r="B164" s="23">
        <v>132380014</v>
      </c>
      <c r="C164" t="s">
        <v>677</v>
      </c>
      <c r="D164" t="e">
        <f>INDEX('债券名单-中文'!$B:$I,MATCH('combined sheet'!B164,'债券名单-中文'!B:B,0),7)</f>
        <v>#N/A</v>
      </c>
    </row>
    <row r="165" spans="1:4" x14ac:dyDescent="0.25">
      <c r="A165">
        <v>165</v>
      </c>
      <c r="B165" s="23">
        <v>132380001</v>
      </c>
      <c r="C165" t="s">
        <v>678</v>
      </c>
      <c r="D165" t="e">
        <f>INDEX('债券名单-中文'!$B:$I,MATCH('combined sheet'!B165,'债券名单-中文'!B:B,0),7)</f>
        <v>#N/A</v>
      </c>
    </row>
    <row r="166" spans="1:4" x14ac:dyDescent="0.25">
      <c r="A166">
        <v>166</v>
      </c>
      <c r="B166" s="23">
        <v>132380002</v>
      </c>
      <c r="C166" t="s">
        <v>679</v>
      </c>
      <c r="D166" t="e">
        <f>INDEX('债券名单-中文'!$B:$I,MATCH('combined sheet'!B166,'债券名单-中文'!B:B,0),7)</f>
        <v>#N/A</v>
      </c>
    </row>
    <row r="167" spans="1:4" x14ac:dyDescent="0.25">
      <c r="A167">
        <v>167</v>
      </c>
      <c r="B167" s="23">
        <v>132380004</v>
      </c>
      <c r="C167" t="s">
        <v>680</v>
      </c>
      <c r="D167" t="e">
        <f>INDEX('债券名单-中文'!$B:$I,MATCH('combined sheet'!B167,'债券名单-中文'!B:B,0),7)</f>
        <v>#N/A</v>
      </c>
    </row>
    <row r="168" spans="1:4" x14ac:dyDescent="0.25">
      <c r="A168">
        <v>168</v>
      </c>
      <c r="B168" s="23">
        <v>132380007</v>
      </c>
      <c r="C168" t="s">
        <v>681</v>
      </c>
      <c r="D168" t="e">
        <f>INDEX('债券名单-中文'!$B:$I,MATCH('combined sheet'!B168,'债券名单-中文'!B:B,0),7)</f>
        <v>#N/A</v>
      </c>
    </row>
    <row r="169" spans="1:4" x14ac:dyDescent="0.25">
      <c r="A169">
        <v>169</v>
      </c>
      <c r="B169" s="23">
        <v>132380010</v>
      </c>
      <c r="C169" t="s">
        <v>682</v>
      </c>
      <c r="D169" t="e">
        <f>INDEX('债券名单-中文'!$B:$I,MATCH('combined sheet'!B169,'债券名单-中文'!B:B,0),7)</f>
        <v>#N/A</v>
      </c>
    </row>
    <row r="170" spans="1:4" x14ac:dyDescent="0.25">
      <c r="A170">
        <v>170</v>
      </c>
      <c r="B170" s="23">
        <v>132100012</v>
      </c>
      <c r="C170" t="s">
        <v>683</v>
      </c>
      <c r="D170" t="e">
        <f>INDEX('债券名单-中文'!$B:$I,MATCH('combined sheet'!B170,'债券名单-中文'!B:B,0),7)</f>
        <v>#N/A</v>
      </c>
    </row>
    <row r="171" spans="1:4" x14ac:dyDescent="0.25">
      <c r="A171">
        <v>171</v>
      </c>
      <c r="B171" s="23">
        <v>132100098</v>
      </c>
      <c r="C171" t="s">
        <v>684</v>
      </c>
      <c r="D171" t="e">
        <f>INDEX('债券名单-中文'!$B:$I,MATCH('combined sheet'!B171,'债券名单-中文'!B:B,0),7)</f>
        <v>#N/A</v>
      </c>
    </row>
    <row r="172" spans="1:4" x14ac:dyDescent="0.25">
      <c r="A172">
        <v>172</v>
      </c>
      <c r="B172" s="23">
        <v>132380022</v>
      </c>
      <c r="C172" t="s">
        <v>685</v>
      </c>
      <c r="D172" t="e">
        <f>INDEX('债券名单-中文'!$B:$I,MATCH('combined sheet'!B172,'债券名单-中文'!B:B,0),7)</f>
        <v>#N/A</v>
      </c>
    </row>
    <row r="173" spans="1:4" x14ac:dyDescent="0.25">
      <c r="A173">
        <v>173</v>
      </c>
      <c r="B173" s="23">
        <v>132100020</v>
      </c>
      <c r="C173" t="s">
        <v>686</v>
      </c>
      <c r="D173" t="e">
        <f>INDEX('债券名单-中文'!$B:$I,MATCH('combined sheet'!B173,'债券名单-中文'!B:B,0),7)</f>
        <v>#N/A</v>
      </c>
    </row>
    <row r="174" spans="1:4" x14ac:dyDescent="0.25">
      <c r="A174">
        <v>174</v>
      </c>
      <c r="B174" s="23">
        <v>132280056</v>
      </c>
      <c r="C174" t="s">
        <v>687</v>
      </c>
      <c r="D174" t="e">
        <f>INDEX('债券名单-中文'!$B:$I,MATCH('combined sheet'!B174,'债券名单-中文'!B:B,0),7)</f>
        <v>#N/A</v>
      </c>
    </row>
    <row r="175" spans="1:4" x14ac:dyDescent="0.25">
      <c r="A175">
        <v>175</v>
      </c>
      <c r="B175" s="23">
        <v>132000025</v>
      </c>
      <c r="C175" t="s">
        <v>688</v>
      </c>
      <c r="D175" t="e">
        <f>INDEX('债券名单-中文'!$B:$I,MATCH('combined sheet'!B175,'债券名单-中文'!B:B,0),7)</f>
        <v>#N/A</v>
      </c>
    </row>
    <row r="176" spans="1:4" x14ac:dyDescent="0.25">
      <c r="A176">
        <v>176</v>
      </c>
      <c r="B176" s="23">
        <v>131900019</v>
      </c>
      <c r="C176" t="s">
        <v>689</v>
      </c>
      <c r="D176" t="e">
        <f>INDEX('债券名单-中文'!$B:$I,MATCH('combined sheet'!B176,'债券名单-中文'!B:B,0),7)</f>
        <v>#N/A</v>
      </c>
    </row>
    <row r="177" spans="1:4" x14ac:dyDescent="0.25">
      <c r="A177">
        <v>177</v>
      </c>
      <c r="B177" s="23">
        <v>132000004</v>
      </c>
      <c r="C177" t="s">
        <v>690</v>
      </c>
      <c r="D177" t="e">
        <f>INDEX('债券名单-中文'!$B:$I,MATCH('combined sheet'!B177,'债券名单-中文'!B:B,0),7)</f>
        <v>#N/A</v>
      </c>
    </row>
    <row r="178" spans="1:4" x14ac:dyDescent="0.25">
      <c r="A178">
        <v>178</v>
      </c>
      <c r="B178" s="23">
        <v>132000012</v>
      </c>
      <c r="C178" t="s">
        <v>691</v>
      </c>
      <c r="D178" t="e">
        <f>INDEX('债券名单-中文'!$B:$I,MATCH('combined sheet'!B178,'债券名单-中文'!B:B,0),7)</f>
        <v>#N/A</v>
      </c>
    </row>
    <row r="179" spans="1:4" x14ac:dyDescent="0.25">
      <c r="A179">
        <v>179</v>
      </c>
      <c r="B179" s="23">
        <v>132100015</v>
      </c>
      <c r="C179" t="s">
        <v>692</v>
      </c>
      <c r="D179" t="e">
        <f>INDEX('债券名单-中文'!$B:$I,MATCH('combined sheet'!B179,'债券名单-中文'!B:B,0),7)</f>
        <v>#N/A</v>
      </c>
    </row>
    <row r="180" spans="1:4" x14ac:dyDescent="0.25">
      <c r="A180">
        <v>180</v>
      </c>
      <c r="B180" s="23">
        <v>132100017</v>
      </c>
      <c r="C180" t="s">
        <v>693</v>
      </c>
      <c r="D180" t="e">
        <f>INDEX('债券名单-中文'!$B:$I,MATCH('combined sheet'!B180,'债券名单-中文'!B:B,0),7)</f>
        <v>#N/A</v>
      </c>
    </row>
    <row r="181" spans="1:4" x14ac:dyDescent="0.25">
      <c r="A181">
        <v>181</v>
      </c>
      <c r="B181" s="23">
        <v>132280109</v>
      </c>
      <c r="C181" t="s">
        <v>694</v>
      </c>
      <c r="D181" t="e">
        <f>INDEX('债券名单-中文'!$B:$I,MATCH('combined sheet'!B181,'债券名单-中文'!B:B,0),7)</f>
        <v>#N/A</v>
      </c>
    </row>
    <row r="182" spans="1:4" x14ac:dyDescent="0.25">
      <c r="A182">
        <v>182</v>
      </c>
      <c r="B182" s="23">
        <v>131800019</v>
      </c>
      <c r="C182" t="s">
        <v>695</v>
      </c>
      <c r="D182" t="e">
        <f>INDEX('债券名单-中文'!$B:$I,MATCH('combined sheet'!B182,'债券名单-中文'!B:B,0),7)</f>
        <v>#N/A</v>
      </c>
    </row>
    <row r="183" spans="1:4" x14ac:dyDescent="0.25">
      <c r="A183">
        <v>183</v>
      </c>
      <c r="B183" s="23">
        <v>131900005</v>
      </c>
      <c r="C183" t="s">
        <v>696</v>
      </c>
      <c r="D183" t="e">
        <f>INDEX('债券名单-中文'!$B:$I,MATCH('combined sheet'!B183,'债券名单-中文'!B:B,0),7)</f>
        <v>#N/A</v>
      </c>
    </row>
    <row r="184" spans="1:4" x14ac:dyDescent="0.25">
      <c r="A184">
        <v>184</v>
      </c>
      <c r="B184" s="23">
        <v>132000002</v>
      </c>
      <c r="C184" t="s">
        <v>697</v>
      </c>
      <c r="D184" t="e">
        <f>INDEX('债券名单-中文'!$B:$I,MATCH('combined sheet'!B184,'债券名单-中文'!B:B,0),7)</f>
        <v>#N/A</v>
      </c>
    </row>
    <row r="185" spans="1:4" x14ac:dyDescent="0.25">
      <c r="A185">
        <v>185</v>
      </c>
      <c r="B185" s="23">
        <v>132000026</v>
      </c>
      <c r="C185" t="s">
        <v>698</v>
      </c>
      <c r="D185" t="e">
        <f>INDEX('债券名单-中文'!$B:$I,MATCH('combined sheet'!B185,'债券名单-中文'!B:B,0),7)</f>
        <v>#N/A</v>
      </c>
    </row>
    <row r="186" spans="1:4" x14ac:dyDescent="0.25">
      <c r="A186">
        <v>186</v>
      </c>
      <c r="B186" s="23">
        <v>132000034</v>
      </c>
      <c r="C186" t="s">
        <v>699</v>
      </c>
      <c r="D186" t="e">
        <f>INDEX('债券名单-中文'!$B:$I,MATCH('combined sheet'!B186,'债券名单-中文'!B:B,0),7)</f>
        <v>#N/A</v>
      </c>
    </row>
    <row r="187" spans="1:4" x14ac:dyDescent="0.25">
      <c r="A187">
        <v>187</v>
      </c>
      <c r="B187" s="23">
        <v>132280090</v>
      </c>
      <c r="C187" t="s">
        <v>700</v>
      </c>
      <c r="D187" t="e">
        <f>INDEX('债券名单-中文'!$B:$I,MATCH('combined sheet'!B187,'债券名单-中文'!B:B,0),7)</f>
        <v>#N/A</v>
      </c>
    </row>
    <row r="188" spans="1:4" x14ac:dyDescent="0.25">
      <c r="A188">
        <v>188</v>
      </c>
      <c r="B188" s="23">
        <v>132280086</v>
      </c>
      <c r="C188" t="s">
        <v>701</v>
      </c>
      <c r="D188" t="e">
        <f>INDEX('债券名单-中文'!$B:$I,MATCH('combined sheet'!B188,'债券名单-中文'!B:B,0),7)</f>
        <v>#N/A</v>
      </c>
    </row>
    <row r="189" spans="1:4" x14ac:dyDescent="0.25">
      <c r="A189">
        <v>189</v>
      </c>
      <c r="B189" s="23">
        <v>132280110</v>
      </c>
      <c r="C189" t="s">
        <v>702</v>
      </c>
      <c r="D189" t="e">
        <f>INDEX('债券名单-中文'!$B:$I,MATCH('combined sheet'!B189,'债券名单-中文'!B:B,0),7)</f>
        <v>#N/A</v>
      </c>
    </row>
    <row r="190" spans="1:4" x14ac:dyDescent="0.25">
      <c r="A190">
        <v>190</v>
      </c>
      <c r="B190" s="23">
        <v>132280119</v>
      </c>
      <c r="C190" t="s">
        <v>703</v>
      </c>
      <c r="D190" t="e">
        <f>INDEX('债券名单-中文'!$B:$I,MATCH('combined sheet'!B190,'债券名单-中文'!B:B,0),7)</f>
        <v>#N/A</v>
      </c>
    </row>
    <row r="191" spans="1:4" x14ac:dyDescent="0.25">
      <c r="A191">
        <v>191</v>
      </c>
      <c r="B191" s="23">
        <v>2228036</v>
      </c>
      <c r="C191" t="s">
        <v>832</v>
      </c>
      <c r="D191" t="e">
        <f>INDEX('债券名单-中文'!$B:$I,MATCH('combined sheet'!B191,'债券名单-中文'!B:B,0),7)</f>
        <v>#N/A</v>
      </c>
    </row>
    <row r="192" spans="1:4" x14ac:dyDescent="0.25">
      <c r="A192">
        <v>192</v>
      </c>
      <c r="B192" s="23">
        <v>2228052</v>
      </c>
      <c r="C192" t="s">
        <v>833</v>
      </c>
      <c r="D192" t="e">
        <f>INDEX('债券名单-中文'!$B:$I,MATCH('combined sheet'!B192,'债券名单-中文'!B:B,0),7)</f>
        <v>#N/A</v>
      </c>
    </row>
    <row r="193" spans="1:4" x14ac:dyDescent="0.25">
      <c r="A193">
        <v>193</v>
      </c>
      <c r="B193" s="23">
        <v>2228053</v>
      </c>
      <c r="C193" t="s">
        <v>834</v>
      </c>
      <c r="D193" t="e">
        <f>INDEX('债券名单-中文'!$B:$I,MATCH('combined sheet'!B193,'债券名单-中文'!B:B,0),7)</f>
        <v>#N/A</v>
      </c>
    </row>
    <row r="194" spans="1:4" x14ac:dyDescent="0.25">
      <c r="A194">
        <v>194</v>
      </c>
      <c r="B194" s="23">
        <v>2328003</v>
      </c>
      <c r="C194" t="s">
        <v>835</v>
      </c>
      <c r="D194" t="e">
        <f>INDEX('债券名单-中文'!$B:$I,MATCH('combined sheet'!B194,'债券名单-中文'!B:B,0),7)</f>
        <v>#N/A</v>
      </c>
    </row>
  </sheetData>
  <phoneticPr fontId="16" type="noConversion"/>
  <conditionalFormatting sqref="B1:B1048576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I355"/>
  <sheetViews>
    <sheetView tabSelected="1" workbookViewId="0">
      <pane ySplit="3" topLeftCell="A326" activePane="bottomLeft" state="frozen"/>
      <selection pane="bottomLeft" activeCell="E352" sqref="E352"/>
    </sheetView>
  </sheetViews>
  <sheetFormatPr defaultColWidth="9.81640625" defaultRowHeight="13" x14ac:dyDescent="0.25"/>
  <cols>
    <col min="1" max="1" width="6.453125" style="11" customWidth="1"/>
    <col min="2" max="2" width="22.453125" style="12" customWidth="1"/>
    <col min="3" max="3" width="31.81640625" style="11" customWidth="1"/>
    <col min="4" max="4" width="26.08984375" style="11" customWidth="1"/>
    <col min="5" max="5" width="37.453125" style="11" customWidth="1"/>
    <col min="6" max="6" width="18.08984375" style="13" customWidth="1"/>
    <col min="7" max="8" width="18.54296875" style="13" customWidth="1"/>
    <col min="9" max="9" width="19" style="11" customWidth="1"/>
    <col min="10" max="16384" width="9.81640625" style="11"/>
  </cols>
  <sheetData>
    <row r="1" spans="1:9" customFormat="1" ht="31" customHeight="1" x14ac:dyDescent="0.25">
      <c r="B1" s="58" t="s">
        <v>1418</v>
      </c>
      <c r="C1" s="58"/>
      <c r="D1" s="58"/>
      <c r="E1" s="58"/>
      <c r="F1" s="58"/>
      <c r="G1" s="58"/>
      <c r="H1" s="58"/>
      <c r="I1" s="58"/>
    </row>
    <row r="2" spans="1:9" customFormat="1" ht="12.5" x14ac:dyDescent="0.25">
      <c r="B2" s="14"/>
      <c r="C2" s="15"/>
      <c r="D2" s="16"/>
      <c r="E2" s="15"/>
      <c r="F2" s="17"/>
      <c r="G2" s="18"/>
      <c r="H2" s="19"/>
      <c r="I2" s="16"/>
    </row>
    <row r="3" spans="1:9" s="9" customFormat="1" ht="26" x14ac:dyDescent="0.25">
      <c r="A3" s="2" t="s">
        <v>836</v>
      </c>
      <c r="B3" s="3" t="s">
        <v>837</v>
      </c>
      <c r="C3" s="4" t="s">
        <v>838</v>
      </c>
      <c r="D3" s="4" t="s">
        <v>839</v>
      </c>
      <c r="E3" s="4" t="s">
        <v>840</v>
      </c>
      <c r="F3" s="4" t="s">
        <v>841</v>
      </c>
      <c r="G3" s="4" t="s">
        <v>842</v>
      </c>
      <c r="H3" s="4" t="s">
        <v>843</v>
      </c>
      <c r="I3" s="4" t="s">
        <v>844</v>
      </c>
    </row>
    <row r="4" spans="1:9" x14ac:dyDescent="0.25">
      <c r="A4" s="20">
        <v>1</v>
      </c>
      <c r="B4" s="5" t="s">
        <v>845</v>
      </c>
      <c r="C4" s="5" t="s">
        <v>646</v>
      </c>
      <c r="D4" s="5" t="s">
        <v>846</v>
      </c>
      <c r="E4" s="5" t="s">
        <v>847</v>
      </c>
      <c r="F4" s="5">
        <v>2016</v>
      </c>
      <c r="G4" s="6">
        <v>20</v>
      </c>
      <c r="H4" s="7" t="s">
        <v>848</v>
      </c>
      <c r="I4" s="8" t="s">
        <v>849</v>
      </c>
    </row>
    <row r="5" spans="1:9" x14ac:dyDescent="0.25">
      <c r="A5" s="20">
        <v>2</v>
      </c>
      <c r="B5" s="5" t="s">
        <v>850</v>
      </c>
      <c r="C5" s="5" t="s">
        <v>647</v>
      </c>
      <c r="D5" s="5" t="s">
        <v>846</v>
      </c>
      <c r="E5" s="5" t="s">
        <v>847</v>
      </c>
      <c r="F5" s="5">
        <v>2017</v>
      </c>
      <c r="G5" s="6">
        <v>20</v>
      </c>
      <c r="H5" s="7" t="s">
        <v>848</v>
      </c>
      <c r="I5" s="8" t="s">
        <v>849</v>
      </c>
    </row>
    <row r="6" spans="1:9" x14ac:dyDescent="0.25">
      <c r="A6" s="20">
        <v>3</v>
      </c>
      <c r="B6" s="5" t="s">
        <v>853</v>
      </c>
      <c r="C6" s="5" t="s">
        <v>648</v>
      </c>
      <c r="D6" s="5" t="s">
        <v>846</v>
      </c>
      <c r="E6" s="5" t="s">
        <v>847</v>
      </c>
      <c r="F6" s="5">
        <v>2019</v>
      </c>
      <c r="G6" s="6">
        <v>10</v>
      </c>
      <c r="H6" s="7" t="s">
        <v>848</v>
      </c>
      <c r="I6" s="8" t="s">
        <v>852</v>
      </c>
    </row>
    <row r="7" spans="1:9" x14ac:dyDescent="0.25">
      <c r="A7" s="20">
        <v>4</v>
      </c>
      <c r="B7" s="5" t="s">
        <v>855</v>
      </c>
      <c r="C7" s="5" t="s">
        <v>657</v>
      </c>
      <c r="D7" s="5" t="s">
        <v>846</v>
      </c>
      <c r="E7" s="5" t="s">
        <v>856</v>
      </c>
      <c r="F7" s="5">
        <v>2020</v>
      </c>
      <c r="G7" s="6">
        <v>5</v>
      </c>
      <c r="H7" s="7" t="s">
        <v>848</v>
      </c>
      <c r="I7" s="8" t="s">
        <v>852</v>
      </c>
    </row>
    <row r="8" spans="1:9" x14ac:dyDescent="0.25">
      <c r="A8" s="20">
        <v>5</v>
      </c>
      <c r="B8" s="5" t="s">
        <v>857</v>
      </c>
      <c r="C8" s="5" t="s">
        <v>649</v>
      </c>
      <c r="D8" s="5" t="s">
        <v>846</v>
      </c>
      <c r="E8" s="5" t="s">
        <v>847</v>
      </c>
      <c r="F8" s="5">
        <v>2020</v>
      </c>
      <c r="G8" s="6">
        <v>20</v>
      </c>
      <c r="H8" s="7" t="s">
        <v>848</v>
      </c>
      <c r="I8" s="8" t="s">
        <v>852</v>
      </c>
    </row>
    <row r="9" spans="1:9" x14ac:dyDescent="0.25">
      <c r="A9" s="20">
        <v>6</v>
      </c>
      <c r="B9" s="5" t="s">
        <v>860</v>
      </c>
      <c r="C9" s="5" t="s">
        <v>571</v>
      </c>
      <c r="D9" s="5" t="s">
        <v>846</v>
      </c>
      <c r="E9" s="5" t="s">
        <v>851</v>
      </c>
      <c r="F9" s="5">
        <v>2021</v>
      </c>
      <c r="G9" s="6">
        <v>15</v>
      </c>
      <c r="H9" s="7" t="s">
        <v>848</v>
      </c>
      <c r="I9" s="8" t="s">
        <v>852</v>
      </c>
    </row>
    <row r="10" spans="1:9" x14ac:dyDescent="0.25">
      <c r="A10" s="20">
        <v>7</v>
      </c>
      <c r="B10" s="5" t="s">
        <v>861</v>
      </c>
      <c r="C10" s="5" t="s">
        <v>534</v>
      </c>
      <c r="D10" s="5" t="s">
        <v>846</v>
      </c>
      <c r="E10" s="5" t="s">
        <v>862</v>
      </c>
      <c r="F10" s="5">
        <v>2021</v>
      </c>
      <c r="G10" s="6">
        <v>30</v>
      </c>
      <c r="H10" s="7" t="s">
        <v>848</v>
      </c>
      <c r="I10" s="8" t="s">
        <v>852</v>
      </c>
    </row>
    <row r="11" spans="1:9" x14ac:dyDescent="0.25">
      <c r="A11" s="20">
        <v>8</v>
      </c>
      <c r="B11" s="5" t="s">
        <v>863</v>
      </c>
      <c r="C11" s="5" t="s">
        <v>527</v>
      </c>
      <c r="D11" s="5" t="s">
        <v>846</v>
      </c>
      <c r="E11" s="5" t="s">
        <v>859</v>
      </c>
      <c r="F11" s="5">
        <v>2021</v>
      </c>
      <c r="G11" s="6">
        <v>15</v>
      </c>
      <c r="H11" s="7" t="s">
        <v>848</v>
      </c>
      <c r="I11" s="8" t="s">
        <v>852</v>
      </c>
    </row>
    <row r="12" spans="1:9" x14ac:dyDescent="0.25">
      <c r="A12" s="20">
        <v>9</v>
      </c>
      <c r="B12" s="5" t="s">
        <v>868</v>
      </c>
      <c r="C12" s="5" t="s">
        <v>600</v>
      </c>
      <c r="D12" s="5" t="s">
        <v>846</v>
      </c>
      <c r="E12" s="5" t="s">
        <v>867</v>
      </c>
      <c r="F12" s="5">
        <v>2021</v>
      </c>
      <c r="G12" s="6">
        <v>2</v>
      </c>
      <c r="H12" s="7" t="s">
        <v>848</v>
      </c>
      <c r="I12" s="8" t="s">
        <v>865</v>
      </c>
    </row>
    <row r="13" spans="1:9" x14ac:dyDescent="0.25">
      <c r="A13" s="20">
        <v>10</v>
      </c>
      <c r="B13" s="5" t="s">
        <v>871</v>
      </c>
      <c r="C13" s="5" t="s">
        <v>542</v>
      </c>
      <c r="D13" s="5" t="s">
        <v>846</v>
      </c>
      <c r="E13" s="5" t="s">
        <v>872</v>
      </c>
      <c r="F13" s="5">
        <v>2021</v>
      </c>
      <c r="G13" s="6">
        <v>5</v>
      </c>
      <c r="H13" s="7" t="s">
        <v>848</v>
      </c>
      <c r="I13" s="8" t="s">
        <v>865</v>
      </c>
    </row>
    <row r="14" spans="1:9" x14ac:dyDescent="0.25">
      <c r="A14" s="20">
        <v>11</v>
      </c>
      <c r="B14" s="5" t="s">
        <v>881</v>
      </c>
      <c r="C14" s="5" t="s">
        <v>572</v>
      </c>
      <c r="D14" s="5" t="s">
        <v>846</v>
      </c>
      <c r="E14" s="5" t="s">
        <v>851</v>
      </c>
      <c r="F14" s="5">
        <v>2021</v>
      </c>
      <c r="G14" s="6">
        <v>5</v>
      </c>
      <c r="H14" s="7" t="s">
        <v>848</v>
      </c>
      <c r="I14" s="8" t="s">
        <v>865</v>
      </c>
    </row>
    <row r="15" spans="1:9" x14ac:dyDescent="0.25">
      <c r="A15" s="20">
        <v>12</v>
      </c>
      <c r="B15" s="5" t="s">
        <v>890</v>
      </c>
      <c r="C15" s="5" t="s">
        <v>573</v>
      </c>
      <c r="D15" s="5" t="s">
        <v>846</v>
      </c>
      <c r="E15" s="5" t="s">
        <v>851</v>
      </c>
      <c r="F15" s="5">
        <v>2022</v>
      </c>
      <c r="G15" s="6">
        <v>3</v>
      </c>
      <c r="H15" s="7" t="s">
        <v>848</v>
      </c>
      <c r="I15" s="8" t="s">
        <v>865</v>
      </c>
    </row>
    <row r="16" spans="1:9" x14ac:dyDescent="0.25">
      <c r="A16" s="20">
        <v>13</v>
      </c>
      <c r="B16" s="5" t="s">
        <v>891</v>
      </c>
      <c r="C16" s="5" t="s">
        <v>582</v>
      </c>
      <c r="D16" s="5" t="s">
        <v>846</v>
      </c>
      <c r="E16" s="5" t="s">
        <v>854</v>
      </c>
      <c r="F16" s="5">
        <v>2022</v>
      </c>
      <c r="G16" s="6">
        <v>10</v>
      </c>
      <c r="H16" s="7" t="s">
        <v>848</v>
      </c>
      <c r="I16" s="8" t="s">
        <v>865</v>
      </c>
    </row>
    <row r="17" spans="1:9" x14ac:dyDescent="0.25">
      <c r="A17" s="20">
        <v>14</v>
      </c>
      <c r="B17" s="5" t="s">
        <v>894</v>
      </c>
      <c r="C17" s="5" t="s">
        <v>597</v>
      </c>
      <c r="D17" s="5" t="s">
        <v>846</v>
      </c>
      <c r="E17" s="5" t="s">
        <v>867</v>
      </c>
      <c r="F17" s="5">
        <v>2022</v>
      </c>
      <c r="G17" s="6">
        <v>5</v>
      </c>
      <c r="H17" s="7" t="s">
        <v>848</v>
      </c>
      <c r="I17" s="8" t="s">
        <v>865</v>
      </c>
    </row>
    <row r="18" spans="1:9" x14ac:dyDescent="0.25">
      <c r="A18" s="20">
        <v>15</v>
      </c>
      <c r="B18" s="5" t="s">
        <v>895</v>
      </c>
      <c r="C18" s="5" t="s">
        <v>583</v>
      </c>
      <c r="D18" s="5" t="s">
        <v>846</v>
      </c>
      <c r="E18" s="5" t="s">
        <v>854</v>
      </c>
      <c r="F18" s="5">
        <v>2022</v>
      </c>
      <c r="G18" s="6">
        <v>10</v>
      </c>
      <c r="H18" s="7" t="s">
        <v>848</v>
      </c>
      <c r="I18" s="8" t="s">
        <v>887</v>
      </c>
    </row>
    <row r="19" spans="1:9" x14ac:dyDescent="0.25">
      <c r="A19" s="20">
        <v>16</v>
      </c>
      <c r="B19" s="5" t="s">
        <v>900</v>
      </c>
      <c r="C19" s="5" t="s">
        <v>574</v>
      </c>
      <c r="D19" s="5" t="s">
        <v>846</v>
      </c>
      <c r="E19" s="5" t="s">
        <v>851</v>
      </c>
      <c r="F19" s="5">
        <v>2022</v>
      </c>
      <c r="G19" s="6">
        <v>1.5</v>
      </c>
      <c r="H19" s="7" t="s">
        <v>848</v>
      </c>
      <c r="I19" s="8" t="s">
        <v>887</v>
      </c>
    </row>
    <row r="20" spans="1:9" x14ac:dyDescent="0.25">
      <c r="A20" s="20">
        <v>17</v>
      </c>
      <c r="B20" s="5" t="s">
        <v>903</v>
      </c>
      <c r="C20" s="5" t="s">
        <v>654</v>
      </c>
      <c r="D20" s="5" t="s">
        <v>846</v>
      </c>
      <c r="E20" s="5" t="s">
        <v>869</v>
      </c>
      <c r="F20" s="5">
        <v>2022</v>
      </c>
      <c r="G20" s="6">
        <v>30</v>
      </c>
      <c r="H20" s="7" t="s">
        <v>848</v>
      </c>
      <c r="I20" s="8" t="s">
        <v>887</v>
      </c>
    </row>
    <row r="21" spans="1:9" x14ac:dyDescent="0.25">
      <c r="A21" s="20">
        <v>18</v>
      </c>
      <c r="B21" s="5" t="s">
        <v>905</v>
      </c>
      <c r="C21" s="5" t="s">
        <v>834</v>
      </c>
      <c r="D21" s="5" t="s">
        <v>885</v>
      </c>
      <c r="E21" s="5" t="s">
        <v>904</v>
      </c>
      <c r="F21" s="5">
        <v>2022</v>
      </c>
      <c r="G21" s="6">
        <v>50</v>
      </c>
      <c r="H21" s="7" t="s">
        <v>848</v>
      </c>
      <c r="I21" s="8" t="s">
        <v>887</v>
      </c>
    </row>
    <row r="22" spans="1:9" x14ac:dyDescent="0.25">
      <c r="A22" s="20">
        <v>19</v>
      </c>
      <c r="B22" s="5" t="s">
        <v>906</v>
      </c>
      <c r="C22" s="5" t="s">
        <v>533</v>
      </c>
      <c r="D22" s="5" t="s">
        <v>846</v>
      </c>
      <c r="E22" s="5" t="s">
        <v>907</v>
      </c>
      <c r="F22" s="5">
        <v>2022</v>
      </c>
      <c r="G22" s="6">
        <v>5</v>
      </c>
      <c r="H22" s="7" t="s">
        <v>848</v>
      </c>
      <c r="I22" s="8" t="s">
        <v>887</v>
      </c>
    </row>
    <row r="23" spans="1:9" x14ac:dyDescent="0.25">
      <c r="A23" s="20">
        <v>20</v>
      </c>
      <c r="B23" s="5" t="s">
        <v>908</v>
      </c>
      <c r="C23" s="5" t="s">
        <v>521</v>
      </c>
      <c r="D23" s="5" t="s">
        <v>846</v>
      </c>
      <c r="E23" s="5" t="s">
        <v>869</v>
      </c>
      <c r="F23" s="5">
        <v>2022</v>
      </c>
      <c r="G23" s="6">
        <v>20</v>
      </c>
      <c r="H23" s="7" t="s">
        <v>848</v>
      </c>
      <c r="I23" s="8" t="s">
        <v>887</v>
      </c>
    </row>
    <row r="24" spans="1:9" x14ac:dyDescent="0.25">
      <c r="A24" s="20">
        <v>21</v>
      </c>
      <c r="B24" s="5" t="s">
        <v>909</v>
      </c>
      <c r="C24" s="5" t="s">
        <v>522</v>
      </c>
      <c r="D24" s="5" t="s">
        <v>846</v>
      </c>
      <c r="E24" s="5" t="s">
        <v>869</v>
      </c>
      <c r="F24" s="5">
        <v>2022</v>
      </c>
      <c r="G24" s="6">
        <v>10</v>
      </c>
      <c r="H24" s="7" t="s">
        <v>848</v>
      </c>
      <c r="I24" s="8" t="s">
        <v>887</v>
      </c>
    </row>
    <row r="25" spans="1:9" x14ac:dyDescent="0.25">
      <c r="A25" s="20">
        <v>22</v>
      </c>
      <c r="B25" s="5" t="s">
        <v>910</v>
      </c>
      <c r="C25" s="5" t="s">
        <v>655</v>
      </c>
      <c r="D25" s="5" t="s">
        <v>846</v>
      </c>
      <c r="E25" s="5" t="s">
        <v>869</v>
      </c>
      <c r="F25" s="5">
        <v>2022</v>
      </c>
      <c r="G25" s="6">
        <v>20</v>
      </c>
      <c r="H25" s="7" t="s">
        <v>848</v>
      </c>
      <c r="I25" s="8" t="s">
        <v>887</v>
      </c>
    </row>
    <row r="26" spans="1:9" x14ac:dyDescent="0.25">
      <c r="A26" s="20">
        <v>23</v>
      </c>
      <c r="B26" s="5" t="s">
        <v>911</v>
      </c>
      <c r="C26" s="5" t="s">
        <v>694</v>
      </c>
      <c r="D26" s="5" t="s">
        <v>846</v>
      </c>
      <c r="E26" s="5" t="s">
        <v>851</v>
      </c>
      <c r="F26" s="5">
        <v>2022</v>
      </c>
      <c r="G26" s="6">
        <v>1.5</v>
      </c>
      <c r="H26" s="7" t="s">
        <v>848</v>
      </c>
      <c r="I26" s="8" t="s">
        <v>887</v>
      </c>
    </row>
    <row r="27" spans="1:9" x14ac:dyDescent="0.25">
      <c r="A27" s="20">
        <v>24</v>
      </c>
      <c r="B27" s="5" t="s">
        <v>912</v>
      </c>
      <c r="C27" s="5" t="s">
        <v>584</v>
      </c>
      <c r="D27" s="5" t="s">
        <v>846</v>
      </c>
      <c r="E27" s="5" t="s">
        <v>854</v>
      </c>
      <c r="F27" s="5">
        <v>2022</v>
      </c>
      <c r="G27" s="6">
        <v>10</v>
      </c>
      <c r="H27" s="7" t="s">
        <v>848</v>
      </c>
      <c r="I27" s="8" t="s">
        <v>887</v>
      </c>
    </row>
    <row r="28" spans="1:9" x14ac:dyDescent="0.25">
      <c r="A28" s="20">
        <v>25</v>
      </c>
      <c r="B28" s="5" t="s">
        <v>913</v>
      </c>
      <c r="C28" s="5" t="s">
        <v>524</v>
      </c>
      <c r="D28" s="5" t="s">
        <v>846</v>
      </c>
      <c r="E28" s="5" t="s">
        <v>869</v>
      </c>
      <c r="F28" s="5">
        <v>2022</v>
      </c>
      <c r="G28" s="6">
        <v>40</v>
      </c>
      <c r="H28" s="7" t="s">
        <v>848</v>
      </c>
      <c r="I28" s="8" t="s">
        <v>887</v>
      </c>
    </row>
    <row r="29" spans="1:9" x14ac:dyDescent="0.25">
      <c r="A29" s="20">
        <v>26</v>
      </c>
      <c r="B29" s="5" t="s">
        <v>914</v>
      </c>
      <c r="C29" s="5" t="s">
        <v>703</v>
      </c>
      <c r="D29" s="5" t="s">
        <v>846</v>
      </c>
      <c r="E29" s="5" t="s">
        <v>915</v>
      </c>
      <c r="F29" s="5">
        <v>2022</v>
      </c>
      <c r="G29" s="6">
        <v>50</v>
      </c>
      <c r="H29" s="7" t="s">
        <v>848</v>
      </c>
      <c r="I29" s="8" t="s">
        <v>887</v>
      </c>
    </row>
    <row r="30" spans="1:9" x14ac:dyDescent="0.25">
      <c r="A30" s="20">
        <v>27</v>
      </c>
      <c r="B30" s="5" t="s">
        <v>919</v>
      </c>
      <c r="C30" s="5" t="s">
        <v>920</v>
      </c>
      <c r="D30" s="5" t="s">
        <v>846</v>
      </c>
      <c r="E30" s="5" t="s">
        <v>916</v>
      </c>
      <c r="F30" s="5">
        <v>2023</v>
      </c>
      <c r="G30" s="6">
        <v>5</v>
      </c>
      <c r="H30" s="7" t="s">
        <v>848</v>
      </c>
      <c r="I30" s="8" t="s">
        <v>865</v>
      </c>
    </row>
    <row r="31" spans="1:9" x14ac:dyDescent="0.25">
      <c r="A31" s="20">
        <v>28</v>
      </c>
      <c r="B31" s="5" t="s">
        <v>922</v>
      </c>
      <c r="C31" s="5" t="s">
        <v>923</v>
      </c>
      <c r="D31" s="5" t="s">
        <v>846</v>
      </c>
      <c r="E31" s="5" t="s">
        <v>921</v>
      </c>
      <c r="F31" s="5">
        <v>2023</v>
      </c>
      <c r="G31" s="6">
        <v>10</v>
      </c>
      <c r="H31" s="7" t="s">
        <v>848</v>
      </c>
      <c r="I31" s="8" t="s">
        <v>865</v>
      </c>
    </row>
    <row r="32" spans="1:9" x14ac:dyDescent="0.25">
      <c r="A32" s="20">
        <v>29</v>
      </c>
      <c r="B32" s="5" t="s">
        <v>924</v>
      </c>
      <c r="C32" s="5" t="s">
        <v>925</v>
      </c>
      <c r="D32" s="5" t="s">
        <v>846</v>
      </c>
      <c r="E32" s="5" t="s">
        <v>898</v>
      </c>
      <c r="F32" s="5">
        <v>2023</v>
      </c>
      <c r="G32" s="6">
        <v>10</v>
      </c>
      <c r="H32" s="7" t="s">
        <v>848</v>
      </c>
      <c r="I32" s="8" t="s">
        <v>865</v>
      </c>
    </row>
    <row r="33" spans="1:9" x14ac:dyDescent="0.25">
      <c r="A33" s="20">
        <v>30</v>
      </c>
      <c r="B33" s="5" t="s">
        <v>926</v>
      </c>
      <c r="C33" s="5" t="s">
        <v>927</v>
      </c>
      <c r="D33" s="5" t="s">
        <v>846</v>
      </c>
      <c r="E33" s="5" t="s">
        <v>898</v>
      </c>
      <c r="F33" s="5">
        <v>2023</v>
      </c>
      <c r="G33" s="6">
        <v>20</v>
      </c>
      <c r="H33" s="7" t="s">
        <v>848</v>
      </c>
      <c r="I33" s="8" t="s">
        <v>865</v>
      </c>
    </row>
    <row r="34" spans="1:9" x14ac:dyDescent="0.25">
      <c r="A34" s="20">
        <v>31</v>
      </c>
      <c r="B34" s="5" t="s">
        <v>929</v>
      </c>
      <c r="C34" s="5" t="s">
        <v>930</v>
      </c>
      <c r="D34" s="5" t="s">
        <v>846</v>
      </c>
      <c r="E34" s="5" t="s">
        <v>874</v>
      </c>
      <c r="F34" s="5">
        <v>2023</v>
      </c>
      <c r="G34" s="6">
        <v>5.2</v>
      </c>
      <c r="H34" s="7" t="s">
        <v>848</v>
      </c>
      <c r="I34" s="8" t="s">
        <v>852</v>
      </c>
    </row>
    <row r="35" spans="1:9" x14ac:dyDescent="0.25">
      <c r="A35" s="20">
        <v>32</v>
      </c>
      <c r="B35" s="5" t="s">
        <v>931</v>
      </c>
      <c r="C35" s="5" t="s">
        <v>932</v>
      </c>
      <c r="D35" s="5" t="s">
        <v>846</v>
      </c>
      <c r="E35" s="5" t="s">
        <v>893</v>
      </c>
      <c r="F35" s="5">
        <v>2023</v>
      </c>
      <c r="G35" s="6">
        <v>10</v>
      </c>
      <c r="H35" s="7" t="s">
        <v>848</v>
      </c>
      <c r="I35" s="8" t="s">
        <v>852</v>
      </c>
    </row>
    <row r="36" spans="1:9" x14ac:dyDescent="0.25">
      <c r="A36" s="20">
        <v>33</v>
      </c>
      <c r="B36" s="5" t="s">
        <v>933</v>
      </c>
      <c r="C36" s="5" t="s">
        <v>934</v>
      </c>
      <c r="D36" s="5" t="s">
        <v>846</v>
      </c>
      <c r="E36" s="5" t="s">
        <v>869</v>
      </c>
      <c r="F36" s="5">
        <v>2023</v>
      </c>
      <c r="G36" s="6">
        <v>20</v>
      </c>
      <c r="H36" s="7" t="s">
        <v>848</v>
      </c>
      <c r="I36" s="8" t="s">
        <v>852</v>
      </c>
    </row>
    <row r="37" spans="1:9" x14ac:dyDescent="0.25">
      <c r="A37" s="20">
        <v>34</v>
      </c>
      <c r="B37" s="5" t="s">
        <v>935</v>
      </c>
      <c r="C37" s="5" t="s">
        <v>936</v>
      </c>
      <c r="D37" s="5" t="s">
        <v>846</v>
      </c>
      <c r="E37" s="5" t="s">
        <v>869</v>
      </c>
      <c r="F37" s="5">
        <v>2023</v>
      </c>
      <c r="G37" s="6">
        <v>20</v>
      </c>
      <c r="H37" s="7" t="s">
        <v>848</v>
      </c>
      <c r="I37" s="8" t="s">
        <v>852</v>
      </c>
    </row>
    <row r="38" spans="1:9" x14ac:dyDescent="0.25">
      <c r="A38" s="20">
        <v>35</v>
      </c>
      <c r="B38" s="5" t="s">
        <v>937</v>
      </c>
      <c r="C38" s="5" t="s">
        <v>938</v>
      </c>
      <c r="D38" s="5" t="s">
        <v>846</v>
      </c>
      <c r="E38" s="5" t="s">
        <v>875</v>
      </c>
      <c r="F38" s="5">
        <v>2023</v>
      </c>
      <c r="G38" s="6">
        <v>10</v>
      </c>
      <c r="H38" s="7" t="s">
        <v>848</v>
      </c>
      <c r="I38" s="8" t="s">
        <v>852</v>
      </c>
    </row>
    <row r="39" spans="1:9" x14ac:dyDescent="0.25">
      <c r="A39" s="20">
        <v>36</v>
      </c>
      <c r="B39" s="5" t="s">
        <v>939</v>
      </c>
      <c r="C39" s="5" t="s">
        <v>940</v>
      </c>
      <c r="D39" s="5" t="s">
        <v>846</v>
      </c>
      <c r="E39" s="5" t="s">
        <v>898</v>
      </c>
      <c r="F39" s="5">
        <v>2023</v>
      </c>
      <c r="G39" s="6">
        <v>10</v>
      </c>
      <c r="H39" s="7" t="s">
        <v>848</v>
      </c>
      <c r="I39" s="8" t="s">
        <v>852</v>
      </c>
    </row>
    <row r="40" spans="1:9" x14ac:dyDescent="0.25">
      <c r="A40" s="20">
        <v>37</v>
      </c>
      <c r="B40" s="5" t="s">
        <v>941</v>
      </c>
      <c r="C40" s="5" t="s">
        <v>942</v>
      </c>
      <c r="D40" s="5" t="s">
        <v>846</v>
      </c>
      <c r="E40" s="5" t="s">
        <v>898</v>
      </c>
      <c r="F40" s="5">
        <v>2023</v>
      </c>
      <c r="G40" s="6">
        <v>10</v>
      </c>
      <c r="H40" s="7" t="s">
        <v>848</v>
      </c>
      <c r="I40" s="8" t="s">
        <v>852</v>
      </c>
    </row>
    <row r="41" spans="1:9" x14ac:dyDescent="0.25">
      <c r="A41" s="20">
        <v>38</v>
      </c>
      <c r="B41" s="5" t="s">
        <v>943</v>
      </c>
      <c r="C41" s="5" t="s">
        <v>944</v>
      </c>
      <c r="D41" s="5" t="s">
        <v>846</v>
      </c>
      <c r="E41" s="5" t="s">
        <v>917</v>
      </c>
      <c r="F41" s="5">
        <v>2023</v>
      </c>
      <c r="G41" s="6">
        <v>5</v>
      </c>
      <c r="H41" s="7" t="s">
        <v>848</v>
      </c>
      <c r="I41" s="8" t="s">
        <v>852</v>
      </c>
    </row>
    <row r="42" spans="1:9" x14ac:dyDescent="0.25">
      <c r="A42" s="20">
        <v>39</v>
      </c>
      <c r="B42" s="5" t="s">
        <v>945</v>
      </c>
      <c r="C42" s="5" t="s">
        <v>946</v>
      </c>
      <c r="D42" s="5" t="s">
        <v>846</v>
      </c>
      <c r="E42" s="5" t="s">
        <v>947</v>
      </c>
      <c r="F42" s="5">
        <v>2023</v>
      </c>
      <c r="G42" s="6">
        <v>10</v>
      </c>
      <c r="H42" s="7" t="s">
        <v>848</v>
      </c>
      <c r="I42" s="8" t="s">
        <v>852</v>
      </c>
    </row>
    <row r="43" spans="1:9" x14ac:dyDescent="0.25">
      <c r="A43" s="20">
        <v>40</v>
      </c>
      <c r="B43" s="5" t="s">
        <v>948</v>
      </c>
      <c r="C43" s="5" t="s">
        <v>949</v>
      </c>
      <c r="D43" s="5" t="s">
        <v>846</v>
      </c>
      <c r="E43" s="5" t="s">
        <v>898</v>
      </c>
      <c r="F43" s="5">
        <v>2023</v>
      </c>
      <c r="G43" s="6">
        <v>20</v>
      </c>
      <c r="H43" s="7" t="s">
        <v>848</v>
      </c>
      <c r="I43" s="8" t="s">
        <v>852</v>
      </c>
    </row>
    <row r="44" spans="1:9" x14ac:dyDescent="0.25">
      <c r="A44" s="20">
        <v>41</v>
      </c>
      <c r="B44" s="5" t="s">
        <v>950</v>
      </c>
      <c r="C44" s="5" t="s">
        <v>951</v>
      </c>
      <c r="D44" s="5" t="s">
        <v>846</v>
      </c>
      <c r="E44" s="5" t="s">
        <v>952</v>
      </c>
      <c r="F44" s="5">
        <v>2023</v>
      </c>
      <c r="G44" s="6">
        <v>13</v>
      </c>
      <c r="H44" s="7" t="s">
        <v>848</v>
      </c>
      <c r="I44" s="8" t="s">
        <v>852</v>
      </c>
    </row>
    <row r="45" spans="1:9" x14ac:dyDescent="0.25">
      <c r="A45" s="20">
        <v>42</v>
      </c>
      <c r="B45" s="5" t="s">
        <v>953</v>
      </c>
      <c r="C45" s="5" t="s">
        <v>954</v>
      </c>
      <c r="D45" s="5" t="s">
        <v>846</v>
      </c>
      <c r="E45" s="5" t="s">
        <v>918</v>
      </c>
      <c r="F45" s="5">
        <v>2023</v>
      </c>
      <c r="G45" s="6">
        <v>10</v>
      </c>
      <c r="H45" s="7" t="s">
        <v>848</v>
      </c>
      <c r="I45" s="8" t="s">
        <v>852</v>
      </c>
    </row>
    <row r="46" spans="1:9" x14ac:dyDescent="0.25">
      <c r="A46" s="20">
        <v>43</v>
      </c>
      <c r="B46" s="5" t="s">
        <v>955</v>
      </c>
      <c r="C46" s="5" t="s">
        <v>956</v>
      </c>
      <c r="D46" s="5" t="s">
        <v>957</v>
      </c>
      <c r="E46" s="5" t="s">
        <v>869</v>
      </c>
      <c r="F46" s="5">
        <v>2023</v>
      </c>
      <c r="G46" s="6">
        <v>7</v>
      </c>
      <c r="H46" s="7" t="s">
        <v>848</v>
      </c>
      <c r="I46" s="8" t="s">
        <v>852</v>
      </c>
    </row>
    <row r="47" spans="1:9" x14ac:dyDescent="0.25">
      <c r="A47" s="20">
        <v>44</v>
      </c>
      <c r="B47" s="5" t="s">
        <v>958</v>
      </c>
      <c r="C47" s="5" t="s">
        <v>959</v>
      </c>
      <c r="D47" s="5" t="s">
        <v>957</v>
      </c>
      <c r="E47" s="5" t="s">
        <v>869</v>
      </c>
      <c r="F47" s="5">
        <v>2023</v>
      </c>
      <c r="G47" s="6">
        <v>13</v>
      </c>
      <c r="H47" s="7" t="s">
        <v>848</v>
      </c>
      <c r="I47" s="8" t="s">
        <v>852</v>
      </c>
    </row>
    <row r="48" spans="1:9" x14ac:dyDescent="0.25">
      <c r="A48" s="20">
        <v>45</v>
      </c>
      <c r="B48" s="5" t="s">
        <v>960</v>
      </c>
      <c r="C48" s="5" t="s">
        <v>961</v>
      </c>
      <c r="D48" s="5" t="s">
        <v>846</v>
      </c>
      <c r="E48" s="5" t="s">
        <v>901</v>
      </c>
      <c r="F48" s="5">
        <v>2023</v>
      </c>
      <c r="G48" s="6">
        <v>10</v>
      </c>
      <c r="H48" s="7" t="s">
        <v>848</v>
      </c>
      <c r="I48" s="8" t="s">
        <v>852</v>
      </c>
    </row>
    <row r="49" spans="1:9" x14ac:dyDescent="0.25">
      <c r="A49" s="20">
        <v>46</v>
      </c>
      <c r="B49" s="5" t="s">
        <v>962</v>
      </c>
      <c r="C49" s="5" t="s">
        <v>963</v>
      </c>
      <c r="D49" s="5" t="s">
        <v>846</v>
      </c>
      <c r="E49" s="5" t="s">
        <v>875</v>
      </c>
      <c r="F49" s="5">
        <v>2023</v>
      </c>
      <c r="G49" s="6">
        <v>10</v>
      </c>
      <c r="H49" s="7" t="s">
        <v>848</v>
      </c>
      <c r="I49" s="8" t="s">
        <v>852</v>
      </c>
    </row>
    <row r="50" spans="1:9" x14ac:dyDescent="0.25">
      <c r="A50" s="20">
        <v>47</v>
      </c>
      <c r="B50" s="5" t="s">
        <v>965</v>
      </c>
      <c r="C50" s="5" t="s">
        <v>966</v>
      </c>
      <c r="D50" s="5" t="s">
        <v>846</v>
      </c>
      <c r="E50" s="5" t="s">
        <v>967</v>
      </c>
      <c r="F50" s="5">
        <v>2023</v>
      </c>
      <c r="G50" s="6">
        <v>15</v>
      </c>
      <c r="H50" s="7" t="s">
        <v>848</v>
      </c>
      <c r="I50" s="8" t="s">
        <v>887</v>
      </c>
    </row>
    <row r="51" spans="1:9" x14ac:dyDescent="0.25">
      <c r="A51" s="20">
        <v>48</v>
      </c>
      <c r="B51" s="5" t="s">
        <v>968</v>
      </c>
      <c r="C51" s="5" t="s">
        <v>969</v>
      </c>
      <c r="D51" s="5" t="s">
        <v>846</v>
      </c>
      <c r="E51" s="5" t="s">
        <v>876</v>
      </c>
      <c r="F51" s="5">
        <v>2023</v>
      </c>
      <c r="G51" s="6">
        <v>2</v>
      </c>
      <c r="H51" s="7" t="s">
        <v>848</v>
      </c>
      <c r="I51" s="8" t="s">
        <v>887</v>
      </c>
    </row>
    <row r="52" spans="1:9" x14ac:dyDescent="0.25">
      <c r="A52" s="20">
        <v>49</v>
      </c>
      <c r="B52" s="5" t="s">
        <v>970</v>
      </c>
      <c r="C52" s="5" t="s">
        <v>971</v>
      </c>
      <c r="D52" s="5" t="s">
        <v>846</v>
      </c>
      <c r="E52" s="5" t="s">
        <v>901</v>
      </c>
      <c r="F52" s="5">
        <v>2023</v>
      </c>
      <c r="G52" s="6">
        <v>20</v>
      </c>
      <c r="H52" s="7" t="s">
        <v>848</v>
      </c>
      <c r="I52" s="8" t="s">
        <v>887</v>
      </c>
    </row>
    <row r="53" spans="1:9" x14ac:dyDescent="0.25">
      <c r="A53" s="20">
        <v>50</v>
      </c>
      <c r="B53" s="5" t="s">
        <v>883</v>
      </c>
      <c r="C53" s="5" t="s">
        <v>884</v>
      </c>
      <c r="D53" s="5" t="s">
        <v>885</v>
      </c>
      <c r="E53" s="5" t="s">
        <v>886</v>
      </c>
      <c r="F53" s="5">
        <v>2021</v>
      </c>
      <c r="G53" s="6">
        <v>110</v>
      </c>
      <c r="H53" s="7" t="s">
        <v>848</v>
      </c>
      <c r="I53" s="8" t="s">
        <v>887</v>
      </c>
    </row>
    <row r="54" spans="1:9" x14ac:dyDescent="0.25">
      <c r="A54" s="20">
        <v>51</v>
      </c>
      <c r="B54" s="5" t="s">
        <v>972</v>
      </c>
      <c r="C54" s="5" t="s">
        <v>973</v>
      </c>
      <c r="D54" s="5" t="s">
        <v>846</v>
      </c>
      <c r="E54" s="5" t="s">
        <v>974</v>
      </c>
      <c r="F54" s="5">
        <v>2023</v>
      </c>
      <c r="G54" s="6">
        <v>4.4000000000000004</v>
      </c>
      <c r="H54" s="7" t="s">
        <v>848</v>
      </c>
      <c r="I54" s="8" t="s">
        <v>887</v>
      </c>
    </row>
    <row r="55" spans="1:9" x14ac:dyDescent="0.25">
      <c r="A55" s="20">
        <v>52</v>
      </c>
      <c r="B55" s="5" t="s">
        <v>975</v>
      </c>
      <c r="C55" s="5" t="s">
        <v>976</v>
      </c>
      <c r="D55" s="5" t="s">
        <v>846</v>
      </c>
      <c r="E55" s="5" t="s">
        <v>879</v>
      </c>
      <c r="F55" s="5">
        <v>2023</v>
      </c>
      <c r="G55" s="6">
        <v>5</v>
      </c>
      <c r="H55" s="7" t="s">
        <v>848</v>
      </c>
      <c r="I55" s="8" t="s">
        <v>887</v>
      </c>
    </row>
    <row r="56" spans="1:9" x14ac:dyDescent="0.25">
      <c r="A56" s="20">
        <v>53</v>
      </c>
      <c r="B56" s="5" t="s">
        <v>977</v>
      </c>
      <c r="C56" s="5" t="s">
        <v>978</v>
      </c>
      <c r="D56" s="5" t="s">
        <v>846</v>
      </c>
      <c r="E56" s="5" t="s">
        <v>875</v>
      </c>
      <c r="F56" s="5">
        <v>2023</v>
      </c>
      <c r="G56" s="6">
        <v>10</v>
      </c>
      <c r="H56" s="7" t="s">
        <v>848</v>
      </c>
      <c r="I56" s="8" t="s">
        <v>887</v>
      </c>
    </row>
    <row r="57" spans="1:9" x14ac:dyDescent="0.25">
      <c r="A57" s="20">
        <v>54</v>
      </c>
      <c r="B57" s="5" t="s">
        <v>980</v>
      </c>
      <c r="C57" s="5" t="s">
        <v>981</v>
      </c>
      <c r="D57" s="5" t="s">
        <v>846</v>
      </c>
      <c r="E57" s="5" t="s">
        <v>916</v>
      </c>
      <c r="F57" s="5">
        <v>2024</v>
      </c>
      <c r="G57" s="6">
        <v>10</v>
      </c>
      <c r="H57" s="7" t="s">
        <v>848</v>
      </c>
      <c r="I57" s="8" t="s">
        <v>887</v>
      </c>
    </row>
    <row r="58" spans="1:9" x14ac:dyDescent="0.25">
      <c r="A58" s="20">
        <v>55</v>
      </c>
      <c r="B58" s="5" t="s">
        <v>985</v>
      </c>
      <c r="C58" s="5" t="s">
        <v>986</v>
      </c>
      <c r="D58" s="5" t="s">
        <v>846</v>
      </c>
      <c r="E58" s="5" t="s">
        <v>879</v>
      </c>
      <c r="F58" s="5">
        <v>2024</v>
      </c>
      <c r="G58" s="6">
        <v>4</v>
      </c>
      <c r="H58" s="7" t="s">
        <v>848</v>
      </c>
      <c r="I58" s="8" t="s">
        <v>887</v>
      </c>
    </row>
    <row r="59" spans="1:9" x14ac:dyDescent="0.25">
      <c r="A59" s="20">
        <v>56</v>
      </c>
      <c r="B59" s="5" t="s">
        <v>987</v>
      </c>
      <c r="C59" s="5" t="s">
        <v>988</v>
      </c>
      <c r="D59" s="5" t="s">
        <v>846</v>
      </c>
      <c r="E59" s="5" t="s">
        <v>989</v>
      </c>
      <c r="F59" s="5">
        <v>2024</v>
      </c>
      <c r="G59" s="6">
        <v>5</v>
      </c>
      <c r="H59" s="7" t="s">
        <v>848</v>
      </c>
      <c r="I59" s="8" t="s">
        <v>887</v>
      </c>
    </row>
    <row r="60" spans="1:9" x14ac:dyDescent="0.25">
      <c r="A60" s="20">
        <v>57</v>
      </c>
      <c r="B60" s="5" t="s">
        <v>982</v>
      </c>
      <c r="C60" s="5" t="s">
        <v>983</v>
      </c>
      <c r="D60" s="5" t="s">
        <v>957</v>
      </c>
      <c r="E60" s="5" t="s">
        <v>984</v>
      </c>
      <c r="F60" s="5">
        <v>2024</v>
      </c>
      <c r="G60" s="6">
        <v>10</v>
      </c>
      <c r="H60" s="7" t="s">
        <v>848</v>
      </c>
      <c r="I60" s="8" t="s">
        <v>887</v>
      </c>
    </row>
    <row r="61" spans="1:9" x14ac:dyDescent="0.25">
      <c r="A61" s="20">
        <v>58</v>
      </c>
      <c r="B61" s="5" t="s">
        <v>990</v>
      </c>
      <c r="C61" s="5" t="s">
        <v>991</v>
      </c>
      <c r="D61" s="5" t="s">
        <v>846</v>
      </c>
      <c r="E61" s="5" t="s">
        <v>992</v>
      </c>
      <c r="F61" s="5">
        <v>2024</v>
      </c>
      <c r="G61" s="6">
        <v>10</v>
      </c>
      <c r="H61" s="7" t="s">
        <v>848</v>
      </c>
      <c r="I61" s="8" t="s">
        <v>852</v>
      </c>
    </row>
    <row r="62" spans="1:9" x14ac:dyDescent="0.25">
      <c r="A62" s="20">
        <v>59</v>
      </c>
      <c r="B62" s="5" t="s">
        <v>993</v>
      </c>
      <c r="C62" s="5" t="s">
        <v>994</v>
      </c>
      <c r="D62" s="5" t="s">
        <v>846</v>
      </c>
      <c r="E62" s="5" t="s">
        <v>888</v>
      </c>
      <c r="F62" s="5">
        <v>2024</v>
      </c>
      <c r="G62" s="6">
        <v>20</v>
      </c>
      <c r="H62" s="7" t="s">
        <v>848</v>
      </c>
      <c r="I62" s="8" t="s">
        <v>852</v>
      </c>
    </row>
    <row r="63" spans="1:9" x14ac:dyDescent="0.25">
      <c r="A63" s="20">
        <v>60</v>
      </c>
      <c r="B63" s="5" t="s">
        <v>995</v>
      </c>
      <c r="C63" s="5" t="s">
        <v>996</v>
      </c>
      <c r="D63" s="5" t="s">
        <v>846</v>
      </c>
      <c r="E63" s="5" t="s">
        <v>851</v>
      </c>
      <c r="F63" s="5">
        <v>2024</v>
      </c>
      <c r="G63" s="6">
        <v>10</v>
      </c>
      <c r="H63" s="7" t="s">
        <v>848</v>
      </c>
      <c r="I63" s="8" t="s">
        <v>852</v>
      </c>
    </row>
    <row r="64" spans="1:9" x14ac:dyDescent="0.25">
      <c r="A64" s="20">
        <v>61</v>
      </c>
      <c r="B64" s="5" t="s">
        <v>997</v>
      </c>
      <c r="C64" s="5" t="s">
        <v>998</v>
      </c>
      <c r="D64" s="5" t="s">
        <v>885</v>
      </c>
      <c r="E64" s="5" t="s">
        <v>999</v>
      </c>
      <c r="F64" s="5">
        <v>2024</v>
      </c>
      <c r="G64" s="6">
        <v>15</v>
      </c>
      <c r="H64" s="7" t="s">
        <v>848</v>
      </c>
      <c r="I64" s="8" t="s">
        <v>852</v>
      </c>
    </row>
    <row r="65" spans="1:9" x14ac:dyDescent="0.25">
      <c r="A65" s="20">
        <v>62</v>
      </c>
      <c r="B65" s="5" t="s">
        <v>1000</v>
      </c>
      <c r="C65" s="5" t="s">
        <v>1001</v>
      </c>
      <c r="D65" s="5" t="s">
        <v>846</v>
      </c>
      <c r="E65" s="5" t="s">
        <v>1002</v>
      </c>
      <c r="F65" s="5">
        <v>2024</v>
      </c>
      <c r="G65" s="6">
        <v>5</v>
      </c>
      <c r="H65" s="7" t="s">
        <v>848</v>
      </c>
      <c r="I65" s="8" t="s">
        <v>852</v>
      </c>
    </row>
    <row r="66" spans="1:9" x14ac:dyDescent="0.25">
      <c r="A66" s="20">
        <v>63</v>
      </c>
      <c r="B66" s="5" t="s">
        <v>1003</v>
      </c>
      <c r="C66" s="5" t="s">
        <v>1004</v>
      </c>
      <c r="D66" s="5" t="s">
        <v>846</v>
      </c>
      <c r="E66" s="5" t="s">
        <v>851</v>
      </c>
      <c r="F66" s="5">
        <v>2024</v>
      </c>
      <c r="G66" s="6">
        <v>10</v>
      </c>
      <c r="H66" s="7" t="s">
        <v>848</v>
      </c>
      <c r="I66" s="8" t="s">
        <v>852</v>
      </c>
    </row>
    <row r="67" spans="1:9" x14ac:dyDescent="0.25">
      <c r="A67" s="20">
        <v>64</v>
      </c>
      <c r="B67" s="5" t="s">
        <v>1005</v>
      </c>
      <c r="C67" s="5" t="s">
        <v>1006</v>
      </c>
      <c r="D67" s="5" t="s">
        <v>846</v>
      </c>
      <c r="E67" s="5" t="s">
        <v>870</v>
      </c>
      <c r="F67" s="5">
        <v>2024</v>
      </c>
      <c r="G67" s="6">
        <v>10</v>
      </c>
      <c r="H67" s="7" t="s">
        <v>848</v>
      </c>
      <c r="I67" s="8" t="s">
        <v>852</v>
      </c>
    </row>
    <row r="68" spans="1:9" x14ac:dyDescent="0.25">
      <c r="A68" s="20">
        <v>65</v>
      </c>
      <c r="B68" s="5" t="s">
        <v>1007</v>
      </c>
      <c r="C68" s="5" t="s">
        <v>1008</v>
      </c>
      <c r="D68" s="5" t="s">
        <v>846</v>
      </c>
      <c r="E68" s="5" t="s">
        <v>870</v>
      </c>
      <c r="F68" s="5">
        <v>2024</v>
      </c>
      <c r="G68" s="6">
        <v>10</v>
      </c>
      <c r="H68" s="7" t="s">
        <v>848</v>
      </c>
      <c r="I68" s="8" t="s">
        <v>852</v>
      </c>
    </row>
    <row r="69" spans="1:9" x14ac:dyDescent="0.25">
      <c r="A69" s="20">
        <v>66</v>
      </c>
      <c r="B69" s="5" t="s">
        <v>1009</v>
      </c>
      <c r="C69" s="5" t="s">
        <v>1010</v>
      </c>
      <c r="D69" s="5" t="s">
        <v>846</v>
      </c>
      <c r="E69" s="5" t="s">
        <v>989</v>
      </c>
      <c r="F69" s="5">
        <v>2024</v>
      </c>
      <c r="G69" s="6">
        <v>5</v>
      </c>
      <c r="H69" s="7" t="s">
        <v>848</v>
      </c>
      <c r="I69" s="8" t="s">
        <v>852</v>
      </c>
    </row>
    <row r="70" spans="1:9" x14ac:dyDescent="0.25">
      <c r="A70" s="20">
        <v>67</v>
      </c>
      <c r="B70" s="5" t="s">
        <v>1011</v>
      </c>
      <c r="C70" s="5" t="s">
        <v>1012</v>
      </c>
      <c r="D70" s="5" t="s">
        <v>885</v>
      </c>
      <c r="E70" s="5" t="s">
        <v>1013</v>
      </c>
      <c r="F70" s="5">
        <v>2024</v>
      </c>
      <c r="G70" s="6">
        <v>100</v>
      </c>
      <c r="H70" s="7" t="s">
        <v>848</v>
      </c>
      <c r="I70" s="8" t="s">
        <v>852</v>
      </c>
    </row>
    <row r="71" spans="1:9" x14ac:dyDescent="0.25">
      <c r="A71" s="20">
        <v>68</v>
      </c>
      <c r="B71" s="5" t="s">
        <v>1014</v>
      </c>
      <c r="C71" s="5" t="s">
        <v>1015</v>
      </c>
      <c r="D71" s="5" t="s">
        <v>846</v>
      </c>
      <c r="E71" s="5" t="s">
        <v>1016</v>
      </c>
      <c r="F71" s="5">
        <v>2024</v>
      </c>
      <c r="G71" s="6">
        <v>1.75</v>
      </c>
      <c r="H71" s="7" t="s">
        <v>848</v>
      </c>
      <c r="I71" s="8" t="s">
        <v>852</v>
      </c>
    </row>
    <row r="72" spans="1:9" x14ac:dyDescent="0.25">
      <c r="A72" s="20">
        <v>69</v>
      </c>
      <c r="B72" s="5" t="s">
        <v>1017</v>
      </c>
      <c r="C72" s="5" t="s">
        <v>1018</v>
      </c>
      <c r="D72" s="5" t="s">
        <v>846</v>
      </c>
      <c r="E72" s="5" t="s">
        <v>875</v>
      </c>
      <c r="F72" s="5">
        <v>2024</v>
      </c>
      <c r="G72" s="6">
        <v>5</v>
      </c>
      <c r="H72" s="7" t="s">
        <v>848</v>
      </c>
      <c r="I72" s="8" t="s">
        <v>852</v>
      </c>
    </row>
    <row r="73" spans="1:9" x14ac:dyDescent="0.25">
      <c r="A73" s="20">
        <v>70</v>
      </c>
      <c r="B73" s="5" t="s">
        <v>1019</v>
      </c>
      <c r="C73" s="5" t="s">
        <v>1020</v>
      </c>
      <c r="D73" s="5" t="s">
        <v>846</v>
      </c>
      <c r="E73" s="5" t="s">
        <v>1021</v>
      </c>
      <c r="F73" s="5">
        <v>2024</v>
      </c>
      <c r="G73" s="6">
        <v>5</v>
      </c>
      <c r="H73" s="7" t="s">
        <v>848</v>
      </c>
      <c r="I73" s="8" t="s">
        <v>852</v>
      </c>
    </row>
    <row r="74" spans="1:9" x14ac:dyDescent="0.25">
      <c r="A74" s="20">
        <v>71</v>
      </c>
      <c r="B74" s="5" t="s">
        <v>1022</v>
      </c>
      <c r="C74" s="5" t="s">
        <v>1023</v>
      </c>
      <c r="D74" s="5" t="s">
        <v>846</v>
      </c>
      <c r="E74" s="5" t="s">
        <v>899</v>
      </c>
      <c r="F74" s="5">
        <v>2024</v>
      </c>
      <c r="G74" s="6">
        <v>3</v>
      </c>
      <c r="H74" s="7" t="s">
        <v>848</v>
      </c>
      <c r="I74" s="8" t="s">
        <v>852</v>
      </c>
    </row>
    <row r="75" spans="1:9" x14ac:dyDescent="0.25">
      <c r="A75" s="20">
        <v>72</v>
      </c>
      <c r="B75" s="5" t="s">
        <v>1024</v>
      </c>
      <c r="C75" s="5" t="s">
        <v>1025</v>
      </c>
      <c r="D75" s="5" t="s">
        <v>846</v>
      </c>
      <c r="E75" s="5" t="s">
        <v>918</v>
      </c>
      <c r="F75" s="5">
        <v>2024</v>
      </c>
      <c r="G75" s="6">
        <v>5</v>
      </c>
      <c r="H75" s="7" t="s">
        <v>848</v>
      </c>
      <c r="I75" s="8" t="s">
        <v>852</v>
      </c>
    </row>
    <row r="76" spans="1:9" x14ac:dyDescent="0.25">
      <c r="A76" s="20">
        <v>73</v>
      </c>
      <c r="B76" s="5" t="s">
        <v>1026</v>
      </c>
      <c r="C76" s="5" t="s">
        <v>1027</v>
      </c>
      <c r="D76" s="5" t="s">
        <v>846</v>
      </c>
      <c r="E76" s="5" t="s">
        <v>870</v>
      </c>
      <c r="F76" s="5">
        <v>2024</v>
      </c>
      <c r="G76" s="6">
        <v>10</v>
      </c>
      <c r="H76" s="7" t="s">
        <v>848</v>
      </c>
      <c r="I76" s="8" t="s">
        <v>852</v>
      </c>
    </row>
    <row r="77" spans="1:9" x14ac:dyDescent="0.25">
      <c r="A77" s="20">
        <v>74</v>
      </c>
      <c r="B77" s="5" t="s">
        <v>1028</v>
      </c>
      <c r="C77" s="5" t="s">
        <v>1029</v>
      </c>
      <c r="D77" s="5" t="s">
        <v>846</v>
      </c>
      <c r="E77" s="5" t="s">
        <v>867</v>
      </c>
      <c r="F77" s="5">
        <v>2024</v>
      </c>
      <c r="G77" s="6">
        <v>16.45</v>
      </c>
      <c r="H77" s="7" t="s">
        <v>848</v>
      </c>
      <c r="I77" s="8" t="s">
        <v>852</v>
      </c>
    </row>
    <row r="78" spans="1:9" x14ac:dyDescent="0.25">
      <c r="A78" s="20">
        <v>75</v>
      </c>
      <c r="B78" s="5" t="s">
        <v>1030</v>
      </c>
      <c r="C78" s="5" t="s">
        <v>1031</v>
      </c>
      <c r="D78" s="5" t="s">
        <v>846</v>
      </c>
      <c r="E78" s="5" t="s">
        <v>869</v>
      </c>
      <c r="F78" s="5">
        <v>2024</v>
      </c>
      <c r="G78" s="6">
        <v>20</v>
      </c>
      <c r="H78" s="7" t="s">
        <v>848</v>
      </c>
      <c r="I78" s="8" t="s">
        <v>852</v>
      </c>
    </row>
    <row r="79" spans="1:9" x14ac:dyDescent="0.25">
      <c r="A79" s="20">
        <v>76</v>
      </c>
      <c r="B79" s="5" t="s">
        <v>1032</v>
      </c>
      <c r="C79" s="5" t="s">
        <v>1033</v>
      </c>
      <c r="D79" s="5" t="s">
        <v>846</v>
      </c>
      <c r="E79" s="5" t="s">
        <v>893</v>
      </c>
      <c r="F79" s="5">
        <v>2024</v>
      </c>
      <c r="G79" s="6">
        <v>10</v>
      </c>
      <c r="H79" s="7" t="s">
        <v>848</v>
      </c>
      <c r="I79" s="8" t="s">
        <v>852</v>
      </c>
    </row>
    <row r="80" spans="1:9" x14ac:dyDescent="0.25">
      <c r="A80" s="20">
        <v>77</v>
      </c>
      <c r="B80" s="5" t="s">
        <v>1034</v>
      </c>
      <c r="C80" s="5" t="s">
        <v>1035</v>
      </c>
      <c r="D80" s="5" t="s">
        <v>846</v>
      </c>
      <c r="E80" s="5" t="s">
        <v>989</v>
      </c>
      <c r="F80" s="5">
        <v>2024</v>
      </c>
      <c r="G80" s="6">
        <v>5</v>
      </c>
      <c r="H80" s="7" t="s">
        <v>848</v>
      </c>
      <c r="I80" s="8" t="s">
        <v>852</v>
      </c>
    </row>
    <row r="81" spans="1:9" x14ac:dyDescent="0.25">
      <c r="A81" s="20">
        <v>78</v>
      </c>
      <c r="B81" s="5" t="s">
        <v>1036</v>
      </c>
      <c r="C81" s="5" t="s">
        <v>1037</v>
      </c>
      <c r="D81" s="5" t="s">
        <v>846</v>
      </c>
      <c r="E81" s="5" t="s">
        <v>1038</v>
      </c>
      <c r="F81" s="5">
        <v>2024</v>
      </c>
      <c r="G81" s="6">
        <v>25</v>
      </c>
      <c r="H81" s="7" t="s">
        <v>848</v>
      </c>
      <c r="I81" s="8" t="s">
        <v>852</v>
      </c>
    </row>
    <row r="82" spans="1:9" x14ac:dyDescent="0.25">
      <c r="A82" s="20">
        <v>79</v>
      </c>
      <c r="B82" s="5" t="s">
        <v>1039</v>
      </c>
      <c r="C82" s="5" t="s">
        <v>1040</v>
      </c>
      <c r="D82" s="5" t="s">
        <v>846</v>
      </c>
      <c r="E82" s="5" t="s">
        <v>1041</v>
      </c>
      <c r="F82" s="5">
        <v>2024</v>
      </c>
      <c r="G82" s="6">
        <v>5</v>
      </c>
      <c r="H82" s="7" t="s">
        <v>848</v>
      </c>
      <c r="I82" s="8" t="s">
        <v>852</v>
      </c>
    </row>
    <row r="83" spans="1:9" x14ac:dyDescent="0.25">
      <c r="A83" s="20">
        <v>80</v>
      </c>
      <c r="B83" s="5" t="s">
        <v>1042</v>
      </c>
      <c r="C83" s="5" t="s">
        <v>1043</v>
      </c>
      <c r="D83" s="5" t="s">
        <v>846</v>
      </c>
      <c r="E83" s="5" t="s">
        <v>974</v>
      </c>
      <c r="F83" s="5">
        <v>2024</v>
      </c>
      <c r="G83" s="6">
        <v>2.1</v>
      </c>
      <c r="H83" s="7" t="s">
        <v>848</v>
      </c>
      <c r="I83" s="8" t="s">
        <v>852</v>
      </c>
    </row>
    <row r="84" spans="1:9" x14ac:dyDescent="0.25">
      <c r="A84" s="20">
        <v>81</v>
      </c>
      <c r="B84" s="5" t="s">
        <v>1044</v>
      </c>
      <c r="C84" s="5" t="s">
        <v>1045</v>
      </c>
      <c r="D84" s="5" t="s">
        <v>846</v>
      </c>
      <c r="E84" s="5" t="s">
        <v>1046</v>
      </c>
      <c r="F84" s="5">
        <v>2024</v>
      </c>
      <c r="G84" s="6">
        <v>15</v>
      </c>
      <c r="H84" s="7" t="s">
        <v>848</v>
      </c>
      <c r="I84" s="8" t="s">
        <v>852</v>
      </c>
    </row>
    <row r="85" spans="1:9" x14ac:dyDescent="0.25">
      <c r="A85" s="20">
        <v>82</v>
      </c>
      <c r="B85" s="5" t="s">
        <v>1047</v>
      </c>
      <c r="C85" s="5" t="s">
        <v>1048</v>
      </c>
      <c r="D85" s="5" t="s">
        <v>846</v>
      </c>
      <c r="E85" s="5" t="s">
        <v>879</v>
      </c>
      <c r="F85" s="5">
        <v>2024</v>
      </c>
      <c r="G85" s="6">
        <v>6</v>
      </c>
      <c r="H85" s="7" t="s">
        <v>848</v>
      </c>
      <c r="I85" s="8" t="s">
        <v>852</v>
      </c>
    </row>
    <row r="86" spans="1:9" x14ac:dyDescent="0.25">
      <c r="A86" s="20">
        <v>83</v>
      </c>
      <c r="B86" s="5" t="s">
        <v>1049</v>
      </c>
      <c r="C86" s="5" t="s">
        <v>1050</v>
      </c>
      <c r="D86" s="5" t="s">
        <v>846</v>
      </c>
      <c r="E86" s="5" t="s">
        <v>1046</v>
      </c>
      <c r="F86" s="5">
        <v>2024</v>
      </c>
      <c r="G86" s="6">
        <v>15</v>
      </c>
      <c r="H86" s="7" t="s">
        <v>848</v>
      </c>
      <c r="I86" s="8" t="s">
        <v>852</v>
      </c>
    </row>
    <row r="87" spans="1:9" x14ac:dyDescent="0.25">
      <c r="A87" s="20">
        <v>84</v>
      </c>
      <c r="B87" s="5" t="s">
        <v>1153</v>
      </c>
      <c r="C87" s="5" t="s">
        <v>1051</v>
      </c>
      <c r="D87" s="5" t="s">
        <v>846</v>
      </c>
      <c r="E87" s="5" t="s">
        <v>869</v>
      </c>
      <c r="F87" s="5">
        <v>2024</v>
      </c>
      <c r="G87" s="6">
        <v>20</v>
      </c>
      <c r="H87" s="7" t="s">
        <v>848</v>
      </c>
      <c r="I87" s="8" t="s">
        <v>852</v>
      </c>
    </row>
    <row r="88" spans="1:9" x14ac:dyDescent="0.25">
      <c r="A88" s="20">
        <v>85</v>
      </c>
      <c r="B88" s="5" t="s">
        <v>1154</v>
      </c>
      <c r="C88" s="5" t="s">
        <v>1053</v>
      </c>
      <c r="D88" s="5" t="s">
        <v>885</v>
      </c>
      <c r="E88" s="5" t="s">
        <v>1054</v>
      </c>
      <c r="F88" s="5">
        <v>2024</v>
      </c>
      <c r="G88" s="6">
        <v>50</v>
      </c>
      <c r="H88" s="7" t="s">
        <v>848</v>
      </c>
      <c r="I88" s="8" t="s">
        <v>852</v>
      </c>
    </row>
    <row r="89" spans="1:9" x14ac:dyDescent="0.25">
      <c r="A89" s="20">
        <v>86</v>
      </c>
      <c r="B89" s="5" t="s">
        <v>1155</v>
      </c>
      <c r="C89" s="5" t="s">
        <v>1055</v>
      </c>
      <c r="D89" s="5" t="s">
        <v>885</v>
      </c>
      <c r="E89" s="5" t="s">
        <v>999</v>
      </c>
      <c r="F89" s="5">
        <v>2024</v>
      </c>
      <c r="G89" s="6">
        <v>15</v>
      </c>
      <c r="H89" s="7" t="s">
        <v>848</v>
      </c>
      <c r="I89" s="8" t="s">
        <v>852</v>
      </c>
    </row>
    <row r="90" spans="1:9" x14ac:dyDescent="0.25">
      <c r="A90" s="20">
        <v>87</v>
      </c>
      <c r="B90" s="5" t="s">
        <v>1135</v>
      </c>
      <c r="C90" s="5" t="s">
        <v>1056</v>
      </c>
      <c r="D90" s="5" t="s">
        <v>846</v>
      </c>
      <c r="E90" s="5" t="s">
        <v>1057</v>
      </c>
      <c r="F90" s="5">
        <v>2024</v>
      </c>
      <c r="G90" s="6">
        <v>5</v>
      </c>
      <c r="H90" s="7" t="s">
        <v>848</v>
      </c>
      <c r="I90" s="8" t="s">
        <v>852</v>
      </c>
    </row>
    <row r="91" spans="1:9" x14ac:dyDescent="0.25">
      <c r="A91" s="20">
        <v>88</v>
      </c>
      <c r="B91" s="5" t="s">
        <v>1156</v>
      </c>
      <c r="C91" s="5" t="s">
        <v>1058</v>
      </c>
      <c r="D91" s="5" t="s">
        <v>846</v>
      </c>
      <c r="E91" s="5" t="s">
        <v>1059</v>
      </c>
      <c r="F91" s="5">
        <v>2024</v>
      </c>
      <c r="G91" s="6">
        <v>20</v>
      </c>
      <c r="H91" s="7" t="s">
        <v>848</v>
      </c>
      <c r="I91" s="8" t="s">
        <v>852</v>
      </c>
    </row>
    <row r="92" spans="1:9" x14ac:dyDescent="0.25">
      <c r="A92" s="20">
        <v>89</v>
      </c>
      <c r="B92" s="5" t="s">
        <v>1060</v>
      </c>
      <c r="C92" s="5" t="s">
        <v>1061</v>
      </c>
      <c r="D92" s="5" t="s">
        <v>846</v>
      </c>
      <c r="E92" s="5" t="s">
        <v>880</v>
      </c>
      <c r="F92" s="5" t="s">
        <v>1189</v>
      </c>
      <c r="G92" s="6">
        <v>10</v>
      </c>
      <c r="H92" s="7" t="s">
        <v>848</v>
      </c>
      <c r="I92" s="8" t="s">
        <v>852</v>
      </c>
    </row>
    <row r="93" spans="1:9" x14ac:dyDescent="0.25">
      <c r="A93" s="20">
        <v>90</v>
      </c>
      <c r="B93" s="5" t="s">
        <v>1062</v>
      </c>
      <c r="C93" s="5" t="s">
        <v>1063</v>
      </c>
      <c r="D93" s="5" t="s">
        <v>846</v>
      </c>
      <c r="E93" s="5" t="s">
        <v>896</v>
      </c>
      <c r="F93" s="5" t="s">
        <v>1189</v>
      </c>
      <c r="G93" s="6">
        <v>7</v>
      </c>
      <c r="H93" s="7" t="s">
        <v>848</v>
      </c>
      <c r="I93" s="8" t="s">
        <v>852</v>
      </c>
    </row>
    <row r="94" spans="1:9" x14ac:dyDescent="0.25">
      <c r="A94" s="20">
        <v>91</v>
      </c>
      <c r="B94" s="5" t="s">
        <v>1064</v>
      </c>
      <c r="C94" s="5" t="s">
        <v>1065</v>
      </c>
      <c r="D94" s="5" t="s">
        <v>846</v>
      </c>
      <c r="E94" s="5" t="s">
        <v>989</v>
      </c>
      <c r="F94" s="5" t="s">
        <v>1189</v>
      </c>
      <c r="G94" s="6">
        <v>5</v>
      </c>
      <c r="H94" s="7" t="s">
        <v>848</v>
      </c>
      <c r="I94" s="8" t="s">
        <v>852</v>
      </c>
    </row>
    <row r="95" spans="1:9" x14ac:dyDescent="0.25">
      <c r="A95" s="20">
        <v>92</v>
      </c>
      <c r="B95" s="5" t="s">
        <v>1066</v>
      </c>
      <c r="C95" s="5" t="s">
        <v>1067</v>
      </c>
      <c r="D95" s="5" t="s">
        <v>846</v>
      </c>
      <c r="E95" s="5" t="s">
        <v>875</v>
      </c>
      <c r="F95" s="5" t="s">
        <v>1189</v>
      </c>
      <c r="G95" s="6">
        <v>5</v>
      </c>
      <c r="H95" s="7" t="s">
        <v>848</v>
      </c>
      <c r="I95" s="8" t="s">
        <v>852</v>
      </c>
    </row>
    <row r="96" spans="1:9" x14ac:dyDescent="0.25">
      <c r="A96" s="20">
        <v>93</v>
      </c>
      <c r="B96" s="5" t="s">
        <v>1068</v>
      </c>
      <c r="C96" s="5" t="s">
        <v>1069</v>
      </c>
      <c r="D96" s="5" t="s">
        <v>885</v>
      </c>
      <c r="E96" s="5" t="s">
        <v>1070</v>
      </c>
      <c r="F96" s="5" t="s">
        <v>1189</v>
      </c>
      <c r="G96" s="6">
        <v>15</v>
      </c>
      <c r="H96" s="7" t="s">
        <v>848</v>
      </c>
      <c r="I96" s="8" t="s">
        <v>852</v>
      </c>
    </row>
    <row r="97" spans="1:9" x14ac:dyDescent="0.25">
      <c r="A97" s="20">
        <v>94</v>
      </c>
      <c r="B97" s="5" t="s">
        <v>1071</v>
      </c>
      <c r="C97" s="5" t="s">
        <v>1072</v>
      </c>
      <c r="D97" s="5" t="s">
        <v>846</v>
      </c>
      <c r="E97" s="5" t="s">
        <v>1073</v>
      </c>
      <c r="F97" s="5" t="s">
        <v>1189</v>
      </c>
      <c r="G97" s="6">
        <v>12</v>
      </c>
      <c r="H97" s="7" t="s">
        <v>848</v>
      </c>
      <c r="I97" s="8" t="s">
        <v>852</v>
      </c>
    </row>
    <row r="98" spans="1:9" x14ac:dyDescent="0.25">
      <c r="A98" s="20">
        <v>95</v>
      </c>
      <c r="B98" s="5" t="s">
        <v>1074</v>
      </c>
      <c r="C98" s="5" t="s">
        <v>1075</v>
      </c>
      <c r="D98" s="5" t="s">
        <v>846</v>
      </c>
      <c r="E98" s="5" t="s">
        <v>1076</v>
      </c>
      <c r="F98" s="5" t="s">
        <v>1189</v>
      </c>
      <c r="G98" s="6">
        <v>5</v>
      </c>
      <c r="H98" s="7" t="s">
        <v>848</v>
      </c>
      <c r="I98" s="8" t="s">
        <v>852</v>
      </c>
    </row>
    <row r="99" spans="1:9" x14ac:dyDescent="0.25">
      <c r="A99" s="20">
        <v>96</v>
      </c>
      <c r="B99" s="5" t="s">
        <v>1077</v>
      </c>
      <c r="C99" s="5" t="s">
        <v>1078</v>
      </c>
      <c r="D99" s="5" t="s">
        <v>846</v>
      </c>
      <c r="E99" s="5" t="s">
        <v>1076</v>
      </c>
      <c r="F99" s="5" t="s">
        <v>1189</v>
      </c>
      <c r="G99" s="6">
        <v>7</v>
      </c>
      <c r="H99" s="7" t="s">
        <v>848</v>
      </c>
      <c r="I99" s="8" t="s">
        <v>852</v>
      </c>
    </row>
    <row r="100" spans="1:9" x14ac:dyDescent="0.25">
      <c r="A100" s="20">
        <v>97</v>
      </c>
      <c r="B100" s="5" t="s">
        <v>1079</v>
      </c>
      <c r="C100" s="5" t="s">
        <v>1080</v>
      </c>
      <c r="D100" s="5" t="s">
        <v>846</v>
      </c>
      <c r="E100" s="5" t="s">
        <v>1081</v>
      </c>
      <c r="F100" s="5" t="s">
        <v>1189</v>
      </c>
      <c r="G100" s="6">
        <v>3</v>
      </c>
      <c r="H100" s="7" t="s">
        <v>848</v>
      </c>
      <c r="I100" s="8" t="s">
        <v>852</v>
      </c>
    </row>
    <row r="101" spans="1:9" x14ac:dyDescent="0.25">
      <c r="A101" s="20">
        <v>98</v>
      </c>
      <c r="B101" s="5" t="s">
        <v>1083</v>
      </c>
      <c r="C101" s="5" t="s">
        <v>1084</v>
      </c>
      <c r="D101" s="5" t="s">
        <v>885</v>
      </c>
      <c r="E101" s="5" t="s">
        <v>1082</v>
      </c>
      <c r="F101" s="5" t="s">
        <v>1190</v>
      </c>
      <c r="G101" s="6">
        <v>150</v>
      </c>
      <c r="H101" s="7" t="s">
        <v>848</v>
      </c>
      <c r="I101" s="8" t="s">
        <v>852</v>
      </c>
    </row>
    <row r="102" spans="1:9" x14ac:dyDescent="0.25">
      <c r="A102" s="20">
        <v>99</v>
      </c>
      <c r="B102" s="5" t="s">
        <v>1085</v>
      </c>
      <c r="C102" s="5" t="s">
        <v>1086</v>
      </c>
      <c r="D102" s="5" t="s">
        <v>846</v>
      </c>
      <c r="E102" s="5" t="s">
        <v>989</v>
      </c>
      <c r="F102" s="5" t="s">
        <v>1189</v>
      </c>
      <c r="G102" s="6">
        <v>5</v>
      </c>
      <c r="H102" s="7" t="s">
        <v>848</v>
      </c>
      <c r="I102" s="8" t="s">
        <v>852</v>
      </c>
    </row>
    <row r="103" spans="1:9" x14ac:dyDescent="0.25">
      <c r="A103" s="20">
        <v>100</v>
      </c>
      <c r="B103" s="5" t="s">
        <v>1087</v>
      </c>
      <c r="C103" s="5" t="s">
        <v>1088</v>
      </c>
      <c r="D103" s="5" t="s">
        <v>846</v>
      </c>
      <c r="E103" s="5" t="s">
        <v>1089</v>
      </c>
      <c r="F103" s="5" t="s">
        <v>1189</v>
      </c>
      <c r="G103" s="6">
        <v>5</v>
      </c>
      <c r="H103" s="7" t="s">
        <v>848</v>
      </c>
      <c r="I103" s="8" t="s">
        <v>852</v>
      </c>
    </row>
    <row r="104" spans="1:9" x14ac:dyDescent="0.25">
      <c r="A104" s="20">
        <v>101</v>
      </c>
      <c r="B104" s="5" t="s">
        <v>1090</v>
      </c>
      <c r="C104" s="5" t="s">
        <v>1091</v>
      </c>
      <c r="D104" s="5" t="s">
        <v>846</v>
      </c>
      <c r="E104" s="5" t="s">
        <v>875</v>
      </c>
      <c r="F104" s="5" t="s">
        <v>1189</v>
      </c>
      <c r="G104" s="6">
        <v>10</v>
      </c>
      <c r="H104" s="7" t="s">
        <v>848</v>
      </c>
      <c r="I104" s="8" t="s">
        <v>852</v>
      </c>
    </row>
    <row r="105" spans="1:9" x14ac:dyDescent="0.25">
      <c r="A105" s="20">
        <v>102</v>
      </c>
      <c r="B105" s="5" t="s">
        <v>1092</v>
      </c>
      <c r="C105" s="5" t="s">
        <v>1093</v>
      </c>
      <c r="D105" s="5" t="s">
        <v>846</v>
      </c>
      <c r="E105" s="5" t="s">
        <v>979</v>
      </c>
      <c r="F105" s="5" t="s">
        <v>1189</v>
      </c>
      <c r="G105" s="6">
        <v>3</v>
      </c>
      <c r="H105" s="7" t="s">
        <v>848</v>
      </c>
      <c r="I105" s="8" t="s">
        <v>852</v>
      </c>
    </row>
    <row r="106" spans="1:9" x14ac:dyDescent="0.25">
      <c r="A106" s="20">
        <v>103</v>
      </c>
      <c r="B106" s="5" t="s">
        <v>1094</v>
      </c>
      <c r="C106" s="5" t="s">
        <v>1095</v>
      </c>
      <c r="D106" s="5" t="s">
        <v>846</v>
      </c>
      <c r="E106" s="5" t="s">
        <v>1096</v>
      </c>
      <c r="F106" s="5" t="s">
        <v>1189</v>
      </c>
      <c r="G106" s="6">
        <v>2</v>
      </c>
      <c r="H106" s="7" t="s">
        <v>848</v>
      </c>
      <c r="I106" s="8" t="s">
        <v>852</v>
      </c>
    </row>
    <row r="107" spans="1:9" x14ac:dyDescent="0.25">
      <c r="A107" s="20">
        <v>104</v>
      </c>
      <c r="B107" s="5" t="s">
        <v>1097</v>
      </c>
      <c r="C107" s="5" t="s">
        <v>1098</v>
      </c>
      <c r="D107" s="5" t="s">
        <v>846</v>
      </c>
      <c r="E107" s="5" t="s">
        <v>892</v>
      </c>
      <c r="F107" s="5" t="s">
        <v>1189</v>
      </c>
      <c r="G107" s="6">
        <v>10</v>
      </c>
      <c r="H107" s="7" t="s">
        <v>848</v>
      </c>
      <c r="I107" s="8" t="s">
        <v>852</v>
      </c>
    </row>
    <row r="108" spans="1:9" x14ac:dyDescent="0.25">
      <c r="A108" s="20">
        <v>105</v>
      </c>
      <c r="B108" s="5" t="s">
        <v>1099</v>
      </c>
      <c r="C108" s="5" t="s">
        <v>1100</v>
      </c>
      <c r="D108" s="5" t="s">
        <v>846</v>
      </c>
      <c r="E108" s="5" t="s">
        <v>1101</v>
      </c>
      <c r="F108" s="5" t="s">
        <v>1189</v>
      </c>
      <c r="G108" s="6">
        <v>10</v>
      </c>
      <c r="H108" s="7" t="s">
        <v>848</v>
      </c>
      <c r="I108" s="8" t="s">
        <v>852</v>
      </c>
    </row>
    <row r="109" spans="1:9" x14ac:dyDescent="0.25">
      <c r="A109" s="20">
        <v>106</v>
      </c>
      <c r="B109" s="5" t="s">
        <v>1102</v>
      </c>
      <c r="C109" s="5" t="s">
        <v>1103</v>
      </c>
      <c r="D109" s="5" t="s">
        <v>846</v>
      </c>
      <c r="E109" s="5" t="s">
        <v>1052</v>
      </c>
      <c r="F109" s="5" t="s">
        <v>1189</v>
      </c>
      <c r="G109" s="6">
        <v>5</v>
      </c>
      <c r="H109" s="7" t="s">
        <v>848</v>
      </c>
      <c r="I109" s="8" t="s">
        <v>852</v>
      </c>
    </row>
    <row r="110" spans="1:9" x14ac:dyDescent="0.25">
      <c r="A110" s="20">
        <v>107</v>
      </c>
      <c r="B110" s="5" t="s">
        <v>1104</v>
      </c>
      <c r="C110" s="5" t="s">
        <v>1105</v>
      </c>
      <c r="D110" s="5" t="s">
        <v>846</v>
      </c>
      <c r="E110" s="5" t="s">
        <v>880</v>
      </c>
      <c r="F110" s="5" t="s">
        <v>1189</v>
      </c>
      <c r="G110" s="6">
        <v>10</v>
      </c>
      <c r="H110" s="7" t="s">
        <v>848</v>
      </c>
      <c r="I110" s="8" t="s">
        <v>852</v>
      </c>
    </row>
    <row r="111" spans="1:9" x14ac:dyDescent="0.25">
      <c r="A111" s="20">
        <v>108</v>
      </c>
      <c r="B111" s="5" t="s">
        <v>1106</v>
      </c>
      <c r="C111" s="5" t="s">
        <v>1107</v>
      </c>
      <c r="D111" s="5" t="s">
        <v>846</v>
      </c>
      <c r="E111" s="5" t="s">
        <v>898</v>
      </c>
      <c r="F111" s="5" t="s">
        <v>1189</v>
      </c>
      <c r="G111" s="6">
        <v>5</v>
      </c>
      <c r="H111" s="7" t="s">
        <v>848</v>
      </c>
      <c r="I111" s="8" t="s">
        <v>852</v>
      </c>
    </row>
    <row r="112" spans="1:9" x14ac:dyDescent="0.25">
      <c r="A112" s="20">
        <v>109</v>
      </c>
      <c r="B112" s="5" t="s">
        <v>1108</v>
      </c>
      <c r="C112" s="5" t="s">
        <v>1109</v>
      </c>
      <c r="D112" s="5" t="s">
        <v>846</v>
      </c>
      <c r="E112" s="5" t="s">
        <v>898</v>
      </c>
      <c r="F112" s="5" t="s">
        <v>1189</v>
      </c>
      <c r="G112" s="6">
        <v>10</v>
      </c>
      <c r="H112" s="7" t="s">
        <v>848</v>
      </c>
      <c r="I112" s="8" t="s">
        <v>852</v>
      </c>
    </row>
    <row r="113" spans="1:9" x14ac:dyDescent="0.25">
      <c r="A113" s="20">
        <v>110</v>
      </c>
      <c r="B113" s="5" t="s">
        <v>1110</v>
      </c>
      <c r="C113" s="5" t="s">
        <v>1111</v>
      </c>
      <c r="D113" s="5" t="s">
        <v>885</v>
      </c>
      <c r="E113" s="5" t="s">
        <v>999</v>
      </c>
      <c r="F113" s="5" t="s">
        <v>1189</v>
      </c>
      <c r="G113" s="6">
        <v>20</v>
      </c>
      <c r="H113" s="7" t="s">
        <v>848</v>
      </c>
      <c r="I113" s="8" t="s">
        <v>852</v>
      </c>
    </row>
    <row r="114" spans="1:9" x14ac:dyDescent="0.25">
      <c r="A114" s="20">
        <v>111</v>
      </c>
      <c r="B114" s="5" t="s">
        <v>1112</v>
      </c>
      <c r="C114" s="5" t="s">
        <v>1113</v>
      </c>
      <c r="D114" s="5" t="s">
        <v>846</v>
      </c>
      <c r="E114" s="5" t="s">
        <v>1081</v>
      </c>
      <c r="F114" s="5" t="s">
        <v>1189</v>
      </c>
      <c r="G114" s="6">
        <v>5</v>
      </c>
      <c r="H114" s="7" t="s">
        <v>848</v>
      </c>
      <c r="I114" s="8" t="s">
        <v>852</v>
      </c>
    </row>
    <row r="115" spans="1:9" x14ac:dyDescent="0.25">
      <c r="A115" s="20">
        <v>112</v>
      </c>
      <c r="B115" s="5" t="s">
        <v>1114</v>
      </c>
      <c r="C115" s="5" t="s">
        <v>1115</v>
      </c>
      <c r="D115" s="5" t="s">
        <v>846</v>
      </c>
      <c r="E115" s="5" t="s">
        <v>867</v>
      </c>
      <c r="F115" s="5" t="s">
        <v>1189</v>
      </c>
      <c r="G115" s="6">
        <v>19.600000000000001</v>
      </c>
      <c r="H115" s="7" t="s">
        <v>848</v>
      </c>
      <c r="I115" s="8" t="s">
        <v>852</v>
      </c>
    </row>
    <row r="116" spans="1:9" x14ac:dyDescent="0.25">
      <c r="A116" s="20">
        <v>113</v>
      </c>
      <c r="B116" s="5" t="s">
        <v>1116</v>
      </c>
      <c r="C116" s="5" t="s">
        <v>1117</v>
      </c>
      <c r="D116" s="5" t="s">
        <v>885</v>
      </c>
      <c r="E116" s="5" t="s">
        <v>1082</v>
      </c>
      <c r="F116" s="5" t="s">
        <v>1189</v>
      </c>
      <c r="G116" s="6">
        <v>120</v>
      </c>
      <c r="H116" s="7" t="s">
        <v>848</v>
      </c>
      <c r="I116" s="8" t="s">
        <v>852</v>
      </c>
    </row>
    <row r="117" spans="1:9" x14ac:dyDescent="0.25">
      <c r="A117" s="20">
        <v>114</v>
      </c>
      <c r="B117" s="5" t="s">
        <v>1119</v>
      </c>
      <c r="C117" s="5" t="s">
        <v>1120</v>
      </c>
      <c r="D117" s="5" t="s">
        <v>846</v>
      </c>
      <c r="E117" s="5" t="s">
        <v>1121</v>
      </c>
      <c r="F117" s="5" t="s">
        <v>1189</v>
      </c>
      <c r="G117" s="6">
        <v>7</v>
      </c>
      <c r="H117" s="7" t="s">
        <v>848</v>
      </c>
      <c r="I117" s="8" t="s">
        <v>852</v>
      </c>
    </row>
    <row r="118" spans="1:9" x14ac:dyDescent="0.25">
      <c r="A118" s="20">
        <v>115</v>
      </c>
      <c r="B118" s="5" t="s">
        <v>1122</v>
      </c>
      <c r="C118" s="5" t="s">
        <v>1123</v>
      </c>
      <c r="D118" s="5" t="s">
        <v>846</v>
      </c>
      <c r="E118" s="5" t="s">
        <v>1081</v>
      </c>
      <c r="F118" s="5" t="s">
        <v>1189</v>
      </c>
      <c r="G118" s="6">
        <v>5</v>
      </c>
      <c r="H118" s="7" t="s">
        <v>848</v>
      </c>
      <c r="I118" s="8" t="s">
        <v>852</v>
      </c>
    </row>
    <row r="119" spans="1:9" x14ac:dyDescent="0.25">
      <c r="A119" s="20">
        <v>116</v>
      </c>
      <c r="B119" s="5" t="s">
        <v>1124</v>
      </c>
      <c r="C119" s="5" t="s">
        <v>1125</v>
      </c>
      <c r="D119" s="5" t="s">
        <v>846</v>
      </c>
      <c r="E119" s="5" t="s">
        <v>854</v>
      </c>
      <c r="F119" s="5" t="s">
        <v>1189</v>
      </c>
      <c r="G119" s="6">
        <v>10</v>
      </c>
      <c r="H119" s="7" t="s">
        <v>848</v>
      </c>
      <c r="I119" s="8" t="s">
        <v>852</v>
      </c>
    </row>
    <row r="120" spans="1:9" x14ac:dyDescent="0.25">
      <c r="A120" s="20">
        <v>117</v>
      </c>
      <c r="B120" s="5" t="s">
        <v>1126</v>
      </c>
      <c r="C120" s="5" t="s">
        <v>1127</v>
      </c>
      <c r="D120" s="5" t="s">
        <v>846</v>
      </c>
      <c r="E120" s="5" t="s">
        <v>864</v>
      </c>
      <c r="F120" s="5" t="s">
        <v>1189</v>
      </c>
      <c r="G120" s="6">
        <v>10</v>
      </c>
      <c r="H120" s="7" t="s">
        <v>848</v>
      </c>
      <c r="I120" s="8" t="s">
        <v>852</v>
      </c>
    </row>
    <row r="121" spans="1:9" x14ac:dyDescent="0.25">
      <c r="A121" s="20">
        <v>118</v>
      </c>
      <c r="B121" s="5" t="s">
        <v>1128</v>
      </c>
      <c r="C121" s="5" t="s">
        <v>1129</v>
      </c>
      <c r="D121" s="5" t="s">
        <v>846</v>
      </c>
      <c r="E121" s="5" t="s">
        <v>896</v>
      </c>
      <c r="F121" s="5" t="s">
        <v>1189</v>
      </c>
      <c r="G121" s="6">
        <v>8</v>
      </c>
      <c r="H121" s="7" t="s">
        <v>848</v>
      </c>
      <c r="I121" s="8" t="s">
        <v>852</v>
      </c>
    </row>
    <row r="122" spans="1:9" x14ac:dyDescent="0.25">
      <c r="A122" s="20">
        <v>119</v>
      </c>
      <c r="B122" s="5" t="s">
        <v>1130</v>
      </c>
      <c r="C122" s="5" t="s">
        <v>1131</v>
      </c>
      <c r="D122" s="5" t="s">
        <v>885</v>
      </c>
      <c r="E122" s="5" t="s">
        <v>886</v>
      </c>
      <c r="F122" s="5" t="s">
        <v>1189</v>
      </c>
      <c r="G122" s="6">
        <v>10</v>
      </c>
      <c r="H122" s="7" t="s">
        <v>848</v>
      </c>
      <c r="I122" s="8" t="s">
        <v>852</v>
      </c>
    </row>
    <row r="123" spans="1:9" x14ac:dyDescent="0.25">
      <c r="A123" s="20">
        <v>120</v>
      </c>
      <c r="B123" s="5" t="s">
        <v>1132</v>
      </c>
      <c r="C123" s="5" t="s">
        <v>1133</v>
      </c>
      <c r="D123" s="5" t="s">
        <v>846</v>
      </c>
      <c r="E123" s="5" t="s">
        <v>896</v>
      </c>
      <c r="F123" s="5" t="s">
        <v>1189</v>
      </c>
      <c r="G123" s="6">
        <v>4</v>
      </c>
      <c r="H123" s="7" t="s">
        <v>848</v>
      </c>
      <c r="I123" s="8" t="s">
        <v>852</v>
      </c>
    </row>
    <row r="124" spans="1:9" x14ac:dyDescent="0.25">
      <c r="A124" s="20">
        <v>121</v>
      </c>
      <c r="B124" s="5" t="s">
        <v>1136</v>
      </c>
      <c r="C124" s="5" t="s">
        <v>1144</v>
      </c>
      <c r="D124" s="5" t="s">
        <v>846</v>
      </c>
      <c r="E124" s="5" t="s">
        <v>866</v>
      </c>
      <c r="F124" s="5" t="s">
        <v>1189</v>
      </c>
      <c r="G124" s="6">
        <v>15</v>
      </c>
      <c r="H124" s="7" t="s">
        <v>848</v>
      </c>
      <c r="I124" s="8" t="s">
        <v>852</v>
      </c>
    </row>
    <row r="125" spans="1:9" x14ac:dyDescent="0.25">
      <c r="A125" s="20">
        <v>122</v>
      </c>
      <c r="B125" s="5" t="s">
        <v>1137</v>
      </c>
      <c r="C125" s="5" t="s">
        <v>1145</v>
      </c>
      <c r="D125" s="5" t="s">
        <v>846</v>
      </c>
      <c r="E125" s="5" t="s">
        <v>851</v>
      </c>
      <c r="F125" s="5" t="s">
        <v>1189</v>
      </c>
      <c r="G125" s="6">
        <v>15</v>
      </c>
      <c r="H125" s="7" t="s">
        <v>848</v>
      </c>
      <c r="I125" s="8" t="s">
        <v>852</v>
      </c>
    </row>
    <row r="126" spans="1:9" x14ac:dyDescent="0.25">
      <c r="A126" s="20">
        <v>123</v>
      </c>
      <c r="B126" s="5" t="s">
        <v>1138</v>
      </c>
      <c r="C126" s="5" t="s">
        <v>1146</v>
      </c>
      <c r="D126" s="5" t="s">
        <v>846</v>
      </c>
      <c r="E126" s="5" t="s">
        <v>898</v>
      </c>
      <c r="F126" s="5" t="s">
        <v>1189</v>
      </c>
      <c r="G126" s="6">
        <v>15</v>
      </c>
      <c r="H126" s="7" t="s">
        <v>848</v>
      </c>
      <c r="I126" s="8" t="s">
        <v>852</v>
      </c>
    </row>
    <row r="127" spans="1:9" x14ac:dyDescent="0.25">
      <c r="A127" s="20">
        <v>124</v>
      </c>
      <c r="B127" s="5" t="s">
        <v>1139</v>
      </c>
      <c r="C127" s="5" t="s">
        <v>1147</v>
      </c>
      <c r="D127" s="5" t="s">
        <v>846</v>
      </c>
      <c r="E127" s="5" t="s">
        <v>851</v>
      </c>
      <c r="F127" s="5" t="s">
        <v>1189</v>
      </c>
      <c r="G127" s="6">
        <v>5</v>
      </c>
      <c r="H127" s="7" t="s">
        <v>848</v>
      </c>
      <c r="I127" s="8" t="s">
        <v>852</v>
      </c>
    </row>
    <row r="128" spans="1:9" x14ac:dyDescent="0.25">
      <c r="A128" s="20">
        <v>125</v>
      </c>
      <c r="B128" s="5" t="s">
        <v>1140</v>
      </c>
      <c r="C128" s="5" t="s">
        <v>1148</v>
      </c>
      <c r="D128" s="5" t="s">
        <v>846</v>
      </c>
      <c r="E128" s="5" t="s">
        <v>870</v>
      </c>
      <c r="F128" s="5" t="s">
        <v>1189</v>
      </c>
      <c r="G128" s="6">
        <v>10</v>
      </c>
      <c r="H128" s="7" t="s">
        <v>848</v>
      </c>
      <c r="I128" s="8" t="s">
        <v>852</v>
      </c>
    </row>
    <row r="129" spans="1:9" x14ac:dyDescent="0.25">
      <c r="A129" s="20">
        <v>126</v>
      </c>
      <c r="B129" s="5" t="s">
        <v>1141</v>
      </c>
      <c r="C129" s="5" t="s">
        <v>1149</v>
      </c>
      <c r="D129" s="5" t="s">
        <v>846</v>
      </c>
      <c r="E129" s="5" t="s">
        <v>979</v>
      </c>
      <c r="F129" s="5" t="s">
        <v>1189</v>
      </c>
      <c r="G129" s="6">
        <v>3</v>
      </c>
      <c r="H129" s="7" t="s">
        <v>848</v>
      </c>
      <c r="I129" s="8" t="s">
        <v>852</v>
      </c>
    </row>
    <row r="130" spans="1:9" x14ac:dyDescent="0.25">
      <c r="A130" s="20">
        <v>127</v>
      </c>
      <c r="B130" s="5" t="s">
        <v>1142</v>
      </c>
      <c r="C130" s="5" t="s">
        <v>1150</v>
      </c>
      <c r="D130" s="5" t="s">
        <v>846</v>
      </c>
      <c r="E130" s="5" t="s">
        <v>1089</v>
      </c>
      <c r="F130" s="5" t="s">
        <v>1189</v>
      </c>
      <c r="G130" s="6">
        <v>5</v>
      </c>
      <c r="H130" s="7" t="s">
        <v>848</v>
      </c>
      <c r="I130" s="8" t="s">
        <v>852</v>
      </c>
    </row>
    <row r="131" spans="1:9" x14ac:dyDescent="0.25">
      <c r="A131" s="20">
        <v>128</v>
      </c>
      <c r="B131" s="5" t="s">
        <v>1143</v>
      </c>
      <c r="C131" s="5" t="s">
        <v>1151</v>
      </c>
      <c r="D131" s="5" t="s">
        <v>846</v>
      </c>
      <c r="E131" s="5" t="s">
        <v>1152</v>
      </c>
      <c r="F131" s="5" t="s">
        <v>1189</v>
      </c>
      <c r="G131" s="6">
        <v>50</v>
      </c>
      <c r="H131" s="7" t="s">
        <v>848</v>
      </c>
      <c r="I131" s="8" t="s">
        <v>852</v>
      </c>
    </row>
    <row r="132" spans="1:9" x14ac:dyDescent="0.25">
      <c r="A132" s="20">
        <v>129</v>
      </c>
      <c r="B132" s="5">
        <v>132480099</v>
      </c>
      <c r="C132" s="5" t="s">
        <v>1157</v>
      </c>
      <c r="D132" s="5" t="s">
        <v>846</v>
      </c>
      <c r="E132" s="5" t="s">
        <v>1052</v>
      </c>
      <c r="F132" s="5">
        <v>2024</v>
      </c>
      <c r="G132" s="6">
        <v>2</v>
      </c>
      <c r="H132" s="7" t="s">
        <v>848</v>
      </c>
      <c r="I132" s="8" t="s">
        <v>852</v>
      </c>
    </row>
    <row r="133" spans="1:9" x14ac:dyDescent="0.25">
      <c r="A133" s="20">
        <v>130</v>
      </c>
      <c r="B133" s="5">
        <v>132480098</v>
      </c>
      <c r="C133" s="5" t="s">
        <v>1158</v>
      </c>
      <c r="D133" s="5" t="s">
        <v>846</v>
      </c>
      <c r="E133" s="5" t="s">
        <v>898</v>
      </c>
      <c r="F133" s="5">
        <v>2024</v>
      </c>
      <c r="G133" s="6">
        <v>10</v>
      </c>
      <c r="H133" s="7" t="s">
        <v>848</v>
      </c>
      <c r="I133" s="8" t="s">
        <v>852</v>
      </c>
    </row>
    <row r="134" spans="1:9" x14ac:dyDescent="0.25">
      <c r="A134" s="20">
        <v>131</v>
      </c>
      <c r="B134" s="5">
        <v>132480093</v>
      </c>
      <c r="C134" s="5" t="s">
        <v>1159</v>
      </c>
      <c r="D134" s="5" t="s">
        <v>846</v>
      </c>
      <c r="E134" s="5" t="s">
        <v>873</v>
      </c>
      <c r="F134" s="5">
        <v>2024</v>
      </c>
      <c r="G134" s="6">
        <v>10</v>
      </c>
      <c r="H134" s="7" t="s">
        <v>848</v>
      </c>
      <c r="I134" s="8" t="s">
        <v>852</v>
      </c>
    </row>
    <row r="135" spans="1:9" x14ac:dyDescent="0.25">
      <c r="A135" s="20">
        <v>132</v>
      </c>
      <c r="B135" s="5">
        <v>132480092</v>
      </c>
      <c r="C135" s="5" t="s">
        <v>1160</v>
      </c>
      <c r="D135" s="5" t="s">
        <v>846</v>
      </c>
      <c r="E135" s="5" t="s">
        <v>872</v>
      </c>
      <c r="F135" s="5">
        <v>2024</v>
      </c>
      <c r="G135" s="6">
        <v>9</v>
      </c>
      <c r="H135" s="7" t="s">
        <v>848</v>
      </c>
      <c r="I135" s="8" t="s">
        <v>852</v>
      </c>
    </row>
    <row r="136" spans="1:9" x14ac:dyDescent="0.25">
      <c r="A136" s="20">
        <v>133</v>
      </c>
      <c r="B136" s="5" t="s">
        <v>1165</v>
      </c>
      <c r="C136" s="5" t="s">
        <v>1174</v>
      </c>
      <c r="D136" s="5" t="s">
        <v>885</v>
      </c>
      <c r="E136" s="5" t="s">
        <v>1187</v>
      </c>
      <c r="F136" s="5">
        <v>2024</v>
      </c>
      <c r="G136" s="6">
        <v>15</v>
      </c>
      <c r="H136" s="7" t="s">
        <v>848</v>
      </c>
      <c r="I136" s="8" t="s">
        <v>887</v>
      </c>
    </row>
    <row r="137" spans="1:9" x14ac:dyDescent="0.25">
      <c r="A137" s="20">
        <v>134</v>
      </c>
      <c r="B137" s="5" t="s">
        <v>1166</v>
      </c>
      <c r="C137" s="5" t="s">
        <v>1175</v>
      </c>
      <c r="D137" s="5" t="s">
        <v>846</v>
      </c>
      <c r="E137" s="5" t="s">
        <v>918</v>
      </c>
      <c r="F137" s="5">
        <v>2024</v>
      </c>
      <c r="G137" s="6">
        <v>19</v>
      </c>
      <c r="H137" s="7" t="s">
        <v>848</v>
      </c>
      <c r="I137" s="8" t="s">
        <v>887</v>
      </c>
    </row>
    <row r="138" spans="1:9" x14ac:dyDescent="0.25">
      <c r="A138" s="20">
        <v>135</v>
      </c>
      <c r="B138" s="5" t="s">
        <v>1167</v>
      </c>
      <c r="C138" s="5" t="s">
        <v>1176</v>
      </c>
      <c r="D138" s="5" t="s">
        <v>846</v>
      </c>
      <c r="E138" s="5" t="s">
        <v>877</v>
      </c>
      <c r="F138" s="5">
        <v>2024</v>
      </c>
      <c r="G138" s="6">
        <v>15</v>
      </c>
      <c r="H138" s="7" t="s">
        <v>848</v>
      </c>
      <c r="I138" s="8" t="s">
        <v>887</v>
      </c>
    </row>
    <row r="139" spans="1:9" x14ac:dyDescent="0.25">
      <c r="A139" s="20">
        <v>136</v>
      </c>
      <c r="B139" s="5" t="s">
        <v>1168</v>
      </c>
      <c r="C139" s="5" t="s">
        <v>1177</v>
      </c>
      <c r="D139" s="5" t="s">
        <v>846</v>
      </c>
      <c r="E139" s="5" t="s">
        <v>880</v>
      </c>
      <c r="F139" s="5">
        <v>2024</v>
      </c>
      <c r="G139" s="6">
        <v>5</v>
      </c>
      <c r="H139" s="7" t="s">
        <v>848</v>
      </c>
      <c r="I139" s="8" t="s">
        <v>887</v>
      </c>
    </row>
    <row r="140" spans="1:9" x14ac:dyDescent="0.25">
      <c r="A140" s="20">
        <v>137</v>
      </c>
      <c r="B140" s="5" t="s">
        <v>1169</v>
      </c>
      <c r="C140" s="5" t="s">
        <v>1178</v>
      </c>
      <c r="D140" s="5" t="s">
        <v>846</v>
      </c>
      <c r="E140" s="5" t="s">
        <v>964</v>
      </c>
      <c r="F140" s="5">
        <v>2024</v>
      </c>
      <c r="G140" s="6">
        <v>4</v>
      </c>
      <c r="H140" s="7" t="s">
        <v>848</v>
      </c>
      <c r="I140" s="8" t="s">
        <v>887</v>
      </c>
    </row>
    <row r="141" spans="1:9" x14ac:dyDescent="0.25">
      <c r="A141" s="20">
        <v>138</v>
      </c>
      <c r="B141" s="5" t="s">
        <v>1170</v>
      </c>
      <c r="C141" s="5" t="s">
        <v>1179</v>
      </c>
      <c r="D141" s="5" t="s">
        <v>846</v>
      </c>
      <c r="E141" s="5" t="s">
        <v>1089</v>
      </c>
      <c r="F141" s="5">
        <v>2024</v>
      </c>
      <c r="G141" s="6">
        <v>5</v>
      </c>
      <c r="H141" s="7" t="s">
        <v>848</v>
      </c>
      <c r="I141" s="8" t="s">
        <v>887</v>
      </c>
    </row>
    <row r="142" spans="1:9" x14ac:dyDescent="0.25">
      <c r="A142" s="20">
        <v>139</v>
      </c>
      <c r="B142" s="5" t="s">
        <v>1171</v>
      </c>
      <c r="C142" s="5" t="s">
        <v>1180</v>
      </c>
      <c r="D142" s="5" t="s">
        <v>846</v>
      </c>
      <c r="E142" s="5" t="s">
        <v>869</v>
      </c>
      <c r="F142" s="5">
        <v>2024</v>
      </c>
      <c r="G142" s="6">
        <v>20</v>
      </c>
      <c r="H142" s="7" t="s">
        <v>848</v>
      </c>
      <c r="I142" s="8" t="s">
        <v>887</v>
      </c>
    </row>
    <row r="143" spans="1:9" x14ac:dyDescent="0.25">
      <c r="A143" s="20">
        <v>140</v>
      </c>
      <c r="B143" s="5" t="s">
        <v>1172</v>
      </c>
      <c r="C143" s="5" t="s">
        <v>1181</v>
      </c>
      <c r="D143" s="5" t="s">
        <v>846</v>
      </c>
      <c r="E143" s="5" t="s">
        <v>864</v>
      </c>
      <c r="F143" s="5">
        <v>2024</v>
      </c>
      <c r="G143" s="6">
        <v>10</v>
      </c>
      <c r="H143" s="7" t="s">
        <v>848</v>
      </c>
      <c r="I143" s="8" t="s">
        <v>887</v>
      </c>
    </row>
    <row r="144" spans="1:9" x14ac:dyDescent="0.25">
      <c r="A144" s="20">
        <v>141</v>
      </c>
      <c r="B144" s="5" t="s">
        <v>1173</v>
      </c>
      <c r="C144" s="5" t="s">
        <v>1182</v>
      </c>
      <c r="D144" s="5" t="s">
        <v>846</v>
      </c>
      <c r="E144" s="5" t="s">
        <v>964</v>
      </c>
      <c r="F144" s="5">
        <v>2024</v>
      </c>
      <c r="G144" s="6">
        <v>1</v>
      </c>
      <c r="H144" s="7" t="s">
        <v>848</v>
      </c>
      <c r="I144" s="8" t="s">
        <v>887</v>
      </c>
    </row>
    <row r="145" spans="1:9" x14ac:dyDescent="0.25">
      <c r="A145" s="20">
        <v>142</v>
      </c>
      <c r="B145" s="5" t="s">
        <v>1161</v>
      </c>
      <c r="C145" s="5" t="s">
        <v>1183</v>
      </c>
      <c r="D145" s="5" t="s">
        <v>846</v>
      </c>
      <c r="E145" s="5" t="s">
        <v>869</v>
      </c>
      <c r="F145" s="5">
        <v>2024</v>
      </c>
      <c r="G145" s="6">
        <v>20</v>
      </c>
      <c r="H145" s="7" t="s">
        <v>848</v>
      </c>
      <c r="I145" s="8" t="s">
        <v>887</v>
      </c>
    </row>
    <row r="146" spans="1:9" x14ac:dyDescent="0.25">
      <c r="A146" s="20">
        <v>143</v>
      </c>
      <c r="B146" s="5" t="s">
        <v>1162</v>
      </c>
      <c r="C146" s="5" t="s">
        <v>1184</v>
      </c>
      <c r="D146" s="5" t="s">
        <v>846</v>
      </c>
      <c r="E146" s="5" t="s">
        <v>856</v>
      </c>
      <c r="F146" s="5">
        <v>2024</v>
      </c>
      <c r="G146" s="6">
        <v>5</v>
      </c>
      <c r="H146" s="7" t="s">
        <v>848</v>
      </c>
      <c r="I146" s="8" t="s">
        <v>887</v>
      </c>
    </row>
    <row r="147" spans="1:9" x14ac:dyDescent="0.25">
      <c r="A147" s="20">
        <v>144</v>
      </c>
      <c r="B147" s="5" t="s">
        <v>1163</v>
      </c>
      <c r="C147" s="5" t="s">
        <v>1185</v>
      </c>
      <c r="D147" s="5" t="s">
        <v>846</v>
      </c>
      <c r="E147" s="5" t="s">
        <v>989</v>
      </c>
      <c r="F147" s="5">
        <v>2024</v>
      </c>
      <c r="G147" s="6">
        <v>5</v>
      </c>
      <c r="H147" s="7" t="s">
        <v>848</v>
      </c>
      <c r="I147" s="8" t="s">
        <v>887</v>
      </c>
    </row>
    <row r="148" spans="1:9" x14ac:dyDescent="0.25">
      <c r="A148" s="20">
        <v>145</v>
      </c>
      <c r="B148" s="5" t="s">
        <v>1164</v>
      </c>
      <c r="C148" s="5" t="s">
        <v>1186</v>
      </c>
      <c r="D148" s="5" t="s">
        <v>846</v>
      </c>
      <c r="E148" s="5" t="s">
        <v>882</v>
      </c>
      <c r="F148" s="5">
        <v>2024</v>
      </c>
      <c r="G148" s="6">
        <v>25</v>
      </c>
      <c r="H148" s="7" t="s">
        <v>848</v>
      </c>
      <c r="I148" s="8" t="s">
        <v>887</v>
      </c>
    </row>
    <row r="149" spans="1:9" x14ac:dyDescent="0.25">
      <c r="A149" s="20">
        <v>146</v>
      </c>
      <c r="B149" s="5">
        <v>132480171</v>
      </c>
      <c r="C149" s="5" t="s">
        <v>1191</v>
      </c>
      <c r="D149" s="5" t="s">
        <v>846</v>
      </c>
      <c r="E149" s="5" t="s">
        <v>869</v>
      </c>
      <c r="F149" s="5">
        <v>2024</v>
      </c>
      <c r="G149" s="6">
        <v>30</v>
      </c>
      <c r="H149" s="7" t="s">
        <v>848</v>
      </c>
      <c r="I149" s="8" t="s">
        <v>887</v>
      </c>
    </row>
    <row r="150" spans="1:9" x14ac:dyDescent="0.25">
      <c r="A150" s="20">
        <v>147</v>
      </c>
      <c r="B150" s="5">
        <v>132480170</v>
      </c>
      <c r="C150" s="5" t="s">
        <v>1192</v>
      </c>
      <c r="D150" s="5" t="s">
        <v>846</v>
      </c>
      <c r="E150" s="5" t="s">
        <v>869</v>
      </c>
      <c r="F150" s="5">
        <v>2024</v>
      </c>
      <c r="G150" s="6">
        <v>20</v>
      </c>
      <c r="H150" s="7" t="s">
        <v>848</v>
      </c>
      <c r="I150" s="8" t="s">
        <v>887</v>
      </c>
    </row>
    <row r="151" spans="1:9" x14ac:dyDescent="0.25">
      <c r="A151" s="20">
        <v>148</v>
      </c>
      <c r="B151" s="5">
        <v>132480169</v>
      </c>
      <c r="C151" s="5" t="s">
        <v>1193</v>
      </c>
      <c r="D151" s="5" t="s">
        <v>846</v>
      </c>
      <c r="E151" s="5" t="s">
        <v>869</v>
      </c>
      <c r="F151" s="5">
        <v>2024</v>
      </c>
      <c r="G151" s="6">
        <v>20</v>
      </c>
      <c r="H151" s="7" t="s">
        <v>848</v>
      </c>
      <c r="I151" s="8" t="s">
        <v>887</v>
      </c>
    </row>
    <row r="152" spans="1:9" x14ac:dyDescent="0.25">
      <c r="A152" s="20">
        <v>149</v>
      </c>
      <c r="B152" s="5">
        <v>132400008</v>
      </c>
      <c r="C152" s="5" t="s">
        <v>1194</v>
      </c>
      <c r="D152" s="5" t="s">
        <v>846</v>
      </c>
      <c r="E152" s="5" t="s">
        <v>869</v>
      </c>
      <c r="F152" s="5">
        <v>2024</v>
      </c>
      <c r="G152" s="6">
        <v>20</v>
      </c>
      <c r="H152" s="7" t="s">
        <v>848</v>
      </c>
      <c r="I152" s="8" t="s">
        <v>887</v>
      </c>
    </row>
    <row r="153" spans="1:9" x14ac:dyDescent="0.25">
      <c r="A153" s="20">
        <v>150</v>
      </c>
      <c r="B153" s="5">
        <v>132480167</v>
      </c>
      <c r="C153" s="5" t="s">
        <v>1195</v>
      </c>
      <c r="D153" s="5" t="s">
        <v>846</v>
      </c>
      <c r="E153" s="5" t="s">
        <v>1199</v>
      </c>
      <c r="F153" s="5">
        <v>2024</v>
      </c>
      <c r="G153" s="6">
        <v>5</v>
      </c>
      <c r="H153" s="7" t="s">
        <v>848</v>
      </c>
      <c r="I153" s="8" t="s">
        <v>887</v>
      </c>
    </row>
    <row r="154" spans="1:9" x14ac:dyDescent="0.25">
      <c r="A154" s="20">
        <v>151</v>
      </c>
      <c r="B154" s="5">
        <v>132480165</v>
      </c>
      <c r="C154" s="5" t="s">
        <v>1196</v>
      </c>
      <c r="D154" s="5" t="s">
        <v>846</v>
      </c>
      <c r="E154" s="5" t="s">
        <v>1052</v>
      </c>
      <c r="F154" s="5">
        <v>2024</v>
      </c>
      <c r="G154" s="6">
        <v>5.5</v>
      </c>
      <c r="H154" s="7" t="s">
        <v>848</v>
      </c>
      <c r="I154" s="8" t="s">
        <v>887</v>
      </c>
    </row>
    <row r="155" spans="1:9" x14ac:dyDescent="0.25">
      <c r="A155" s="20">
        <v>152</v>
      </c>
      <c r="B155" s="5">
        <v>132480164</v>
      </c>
      <c r="C155" s="5" t="s">
        <v>1197</v>
      </c>
      <c r="D155" s="5" t="s">
        <v>846</v>
      </c>
      <c r="E155" s="5" t="s">
        <v>896</v>
      </c>
      <c r="F155" s="5">
        <v>2024</v>
      </c>
      <c r="G155" s="6">
        <v>4</v>
      </c>
      <c r="H155" s="7" t="s">
        <v>848</v>
      </c>
      <c r="I155" s="8" t="s">
        <v>887</v>
      </c>
    </row>
    <row r="156" spans="1:9" x14ac:dyDescent="0.25">
      <c r="A156" s="20">
        <v>153</v>
      </c>
      <c r="B156" s="5">
        <v>132480162</v>
      </c>
      <c r="C156" s="5" t="s">
        <v>1198</v>
      </c>
      <c r="D156" s="5" t="s">
        <v>846</v>
      </c>
      <c r="E156" s="5" t="s">
        <v>869</v>
      </c>
      <c r="F156" s="5">
        <v>2024</v>
      </c>
      <c r="G156" s="6">
        <v>20</v>
      </c>
      <c r="H156" s="7" t="s">
        <v>848</v>
      </c>
      <c r="I156" s="8" t="s">
        <v>887</v>
      </c>
    </row>
    <row r="157" spans="1:9" x14ac:dyDescent="0.25">
      <c r="A157" s="20">
        <v>154</v>
      </c>
      <c r="B157" s="5">
        <v>132580009</v>
      </c>
      <c r="C157" s="5" t="s">
        <v>1200</v>
      </c>
      <c r="D157" s="5" t="s">
        <v>846</v>
      </c>
      <c r="E157" s="5" t="s">
        <v>889</v>
      </c>
      <c r="F157" s="5">
        <v>2025</v>
      </c>
      <c r="G157" s="6">
        <v>10</v>
      </c>
      <c r="H157" s="7" t="s">
        <v>848</v>
      </c>
      <c r="I157" s="8" t="s">
        <v>887</v>
      </c>
    </row>
    <row r="158" spans="1:9" x14ac:dyDescent="0.25">
      <c r="A158" s="20">
        <v>155</v>
      </c>
      <c r="B158" s="5">
        <v>132580007</v>
      </c>
      <c r="C158" s="5" t="s">
        <v>1201</v>
      </c>
      <c r="D158" s="5" t="s">
        <v>846</v>
      </c>
      <c r="E158" s="5" t="s">
        <v>870</v>
      </c>
      <c r="F158" s="5">
        <v>2025</v>
      </c>
      <c r="G158" s="6">
        <v>28</v>
      </c>
      <c r="H158" s="7" t="s">
        <v>848</v>
      </c>
      <c r="I158" s="8" t="s">
        <v>887</v>
      </c>
    </row>
    <row r="159" spans="1:9" x14ac:dyDescent="0.25">
      <c r="A159" s="20">
        <v>156</v>
      </c>
      <c r="B159" s="5">
        <v>132580008</v>
      </c>
      <c r="C159" s="5" t="s">
        <v>1202</v>
      </c>
      <c r="D159" s="5" t="s">
        <v>846</v>
      </c>
      <c r="E159" s="5" t="s">
        <v>1052</v>
      </c>
      <c r="F159" s="5">
        <v>2025</v>
      </c>
      <c r="G159" s="6">
        <v>5</v>
      </c>
      <c r="H159" s="7" t="s">
        <v>848</v>
      </c>
      <c r="I159" s="8" t="s">
        <v>887</v>
      </c>
    </row>
    <row r="160" spans="1:9" x14ac:dyDescent="0.25">
      <c r="A160" s="20">
        <v>157</v>
      </c>
      <c r="B160" s="5">
        <v>132580002</v>
      </c>
      <c r="C160" s="5" t="s">
        <v>1203</v>
      </c>
      <c r="D160" s="5" t="s">
        <v>846</v>
      </c>
      <c r="E160" s="5" t="s">
        <v>979</v>
      </c>
      <c r="F160" s="5">
        <v>2025</v>
      </c>
      <c r="G160" s="6">
        <v>3</v>
      </c>
      <c r="H160" s="7" t="s">
        <v>848</v>
      </c>
      <c r="I160" s="8" t="s">
        <v>887</v>
      </c>
    </row>
    <row r="161" spans="1:9" x14ac:dyDescent="0.25">
      <c r="A161" s="20">
        <v>158</v>
      </c>
      <c r="B161" s="5">
        <v>102580830</v>
      </c>
      <c r="C161" s="5" t="s">
        <v>1209</v>
      </c>
      <c r="D161" s="5" t="s">
        <v>846</v>
      </c>
      <c r="E161" s="5" t="s">
        <v>1210</v>
      </c>
      <c r="F161" s="5">
        <v>2025</v>
      </c>
      <c r="G161" s="6">
        <v>15</v>
      </c>
      <c r="H161" s="7" t="s">
        <v>848</v>
      </c>
      <c r="I161" s="8" t="s">
        <v>865</v>
      </c>
    </row>
    <row r="162" spans="1:9" x14ac:dyDescent="0.25">
      <c r="A162" s="20">
        <v>159</v>
      </c>
      <c r="B162" s="5">
        <v>102580717</v>
      </c>
      <c r="C162" s="5" t="s">
        <v>1207</v>
      </c>
      <c r="D162" s="5" t="s">
        <v>846</v>
      </c>
      <c r="E162" s="5" t="s">
        <v>899</v>
      </c>
      <c r="F162" s="5">
        <v>2025</v>
      </c>
      <c r="G162" s="6">
        <v>4</v>
      </c>
      <c r="H162" s="7" t="s">
        <v>848</v>
      </c>
      <c r="I162" s="8" t="s">
        <v>865</v>
      </c>
    </row>
    <row r="163" spans="1:9" x14ac:dyDescent="0.25">
      <c r="A163" s="20">
        <v>160</v>
      </c>
      <c r="B163" s="5">
        <v>132580018</v>
      </c>
      <c r="C163" s="5" t="s">
        <v>1208</v>
      </c>
      <c r="D163" s="5" t="s">
        <v>846</v>
      </c>
      <c r="E163" s="5" t="s">
        <v>864</v>
      </c>
      <c r="F163" s="5">
        <v>2025</v>
      </c>
      <c r="G163" s="6">
        <v>15</v>
      </c>
      <c r="H163" s="7" t="s">
        <v>848</v>
      </c>
      <c r="I163" s="8" t="s">
        <v>865</v>
      </c>
    </row>
    <row r="164" spans="1:9" x14ac:dyDescent="0.25">
      <c r="A164" s="20">
        <v>161</v>
      </c>
      <c r="B164" s="5">
        <v>132580014</v>
      </c>
      <c r="C164" s="5" t="s">
        <v>1206</v>
      </c>
      <c r="D164" s="5" t="s">
        <v>846</v>
      </c>
      <c r="E164" s="5" t="s">
        <v>880</v>
      </c>
      <c r="F164" s="5">
        <v>2025</v>
      </c>
      <c r="G164" s="6">
        <v>10</v>
      </c>
      <c r="H164" s="7" t="s">
        <v>848</v>
      </c>
      <c r="I164" s="8" t="s">
        <v>865</v>
      </c>
    </row>
    <row r="165" spans="1:9" x14ac:dyDescent="0.25">
      <c r="A165" s="20">
        <v>162</v>
      </c>
      <c r="B165" s="5">
        <v>132580013</v>
      </c>
      <c r="C165" s="5" t="s">
        <v>1205</v>
      </c>
      <c r="D165" s="5" t="s">
        <v>846</v>
      </c>
      <c r="E165" s="5" t="s">
        <v>851</v>
      </c>
      <c r="F165" s="5">
        <v>2025</v>
      </c>
      <c r="G165" s="6">
        <v>15</v>
      </c>
      <c r="H165" s="7" t="s">
        <v>848</v>
      </c>
      <c r="I165" s="8" t="s">
        <v>865</v>
      </c>
    </row>
    <row r="166" spans="1:9" x14ac:dyDescent="0.25">
      <c r="A166" s="20">
        <v>163</v>
      </c>
      <c r="B166" s="5">
        <v>102580531</v>
      </c>
      <c r="C166" s="5" t="s">
        <v>1204</v>
      </c>
      <c r="D166" s="5" t="s">
        <v>846</v>
      </c>
      <c r="E166" s="5" t="s">
        <v>875</v>
      </c>
      <c r="F166" s="5">
        <v>2025</v>
      </c>
      <c r="G166" s="6">
        <v>10</v>
      </c>
      <c r="H166" s="46" t="s">
        <v>848</v>
      </c>
      <c r="I166" s="47" t="s">
        <v>865</v>
      </c>
    </row>
    <row r="167" spans="1:9" x14ac:dyDescent="0.25">
      <c r="A167" s="20">
        <v>164</v>
      </c>
      <c r="B167" s="5" t="s">
        <v>1436</v>
      </c>
      <c r="C167" s="5" t="s">
        <v>1211</v>
      </c>
      <c r="D167" s="5" t="s">
        <v>885</v>
      </c>
      <c r="E167" s="5" t="s">
        <v>1212</v>
      </c>
      <c r="F167" s="5">
        <v>2025</v>
      </c>
      <c r="G167" s="6">
        <v>20</v>
      </c>
      <c r="H167" s="7" t="s">
        <v>848</v>
      </c>
      <c r="I167" s="8" t="s">
        <v>865</v>
      </c>
    </row>
    <row r="168" spans="1:9" x14ac:dyDescent="0.25">
      <c r="A168" s="20">
        <v>165</v>
      </c>
      <c r="B168" s="5">
        <v>102501252</v>
      </c>
      <c r="C168" s="5" t="s">
        <v>1213</v>
      </c>
      <c r="D168" s="5" t="s">
        <v>846</v>
      </c>
      <c r="E168" s="5" t="s">
        <v>964</v>
      </c>
      <c r="F168" s="5">
        <v>2025</v>
      </c>
      <c r="G168" s="6">
        <v>5</v>
      </c>
      <c r="H168" s="7" t="s">
        <v>848</v>
      </c>
      <c r="I168" s="8" t="s">
        <v>865</v>
      </c>
    </row>
    <row r="169" spans="1:9" x14ac:dyDescent="0.25">
      <c r="A169" s="20">
        <v>166</v>
      </c>
      <c r="B169" s="5">
        <v>102501257</v>
      </c>
      <c r="C169" s="5" t="s">
        <v>1214</v>
      </c>
      <c r="D169" s="5" t="s">
        <v>846</v>
      </c>
      <c r="E169" s="5" t="s">
        <v>1215</v>
      </c>
      <c r="F169" s="5">
        <v>2025</v>
      </c>
      <c r="G169" s="6">
        <v>5</v>
      </c>
      <c r="H169" s="7" t="s">
        <v>848</v>
      </c>
      <c r="I169" s="8" t="s">
        <v>865</v>
      </c>
    </row>
    <row r="170" spans="1:9" x14ac:dyDescent="0.25">
      <c r="A170" s="20">
        <v>167</v>
      </c>
      <c r="B170" s="5">
        <v>132580024</v>
      </c>
      <c r="C170" s="5" t="s">
        <v>1216</v>
      </c>
      <c r="D170" s="5" t="s">
        <v>846</v>
      </c>
      <c r="E170" s="5" t="s">
        <v>851</v>
      </c>
      <c r="F170" s="5">
        <v>2025</v>
      </c>
      <c r="G170" s="6">
        <v>15</v>
      </c>
      <c r="H170" s="7" t="s">
        <v>848</v>
      </c>
      <c r="I170" s="8" t="s">
        <v>865</v>
      </c>
    </row>
    <row r="171" spans="1:9" x14ac:dyDescent="0.25">
      <c r="A171" s="20">
        <v>168</v>
      </c>
      <c r="B171" s="5">
        <v>132580025</v>
      </c>
      <c r="C171" s="5" t="s">
        <v>1217</v>
      </c>
      <c r="D171" s="5" t="s">
        <v>846</v>
      </c>
      <c r="E171" s="5" t="s">
        <v>896</v>
      </c>
      <c r="F171" s="5">
        <v>2025</v>
      </c>
      <c r="G171" s="6">
        <v>5</v>
      </c>
      <c r="H171" s="7" t="s">
        <v>848</v>
      </c>
      <c r="I171" s="8" t="s">
        <v>865</v>
      </c>
    </row>
    <row r="172" spans="1:9" x14ac:dyDescent="0.25">
      <c r="A172" s="20">
        <v>169</v>
      </c>
      <c r="B172" s="5">
        <v>132580023</v>
      </c>
      <c r="C172" s="5" t="s">
        <v>1218</v>
      </c>
      <c r="D172" s="5" t="s">
        <v>846</v>
      </c>
      <c r="E172" s="5" t="s">
        <v>898</v>
      </c>
      <c r="F172" s="5">
        <v>2025</v>
      </c>
      <c r="G172" s="6">
        <v>13</v>
      </c>
      <c r="H172" s="7" t="s">
        <v>848</v>
      </c>
      <c r="I172" s="8" t="s">
        <v>865</v>
      </c>
    </row>
    <row r="173" spans="1:9" x14ac:dyDescent="0.25">
      <c r="A173" s="20">
        <v>170</v>
      </c>
      <c r="B173" s="5">
        <v>102581122</v>
      </c>
      <c r="C173" s="5" t="s">
        <v>1219</v>
      </c>
      <c r="D173" s="5" t="s">
        <v>846</v>
      </c>
      <c r="E173" s="5" t="s">
        <v>1220</v>
      </c>
      <c r="F173" s="5">
        <v>2025</v>
      </c>
      <c r="G173" s="6">
        <v>0.5</v>
      </c>
      <c r="H173" s="7" t="s">
        <v>848</v>
      </c>
      <c r="I173" s="8" t="s">
        <v>865</v>
      </c>
    </row>
    <row r="174" spans="1:9" x14ac:dyDescent="0.25">
      <c r="A174" s="20">
        <v>171</v>
      </c>
      <c r="B174" s="5">
        <v>102581110</v>
      </c>
      <c r="C174" s="5" t="s">
        <v>1221</v>
      </c>
      <c r="D174" s="5" t="s">
        <v>846</v>
      </c>
      <c r="E174" s="5" t="s">
        <v>892</v>
      </c>
      <c r="F174" s="5">
        <v>2025</v>
      </c>
      <c r="G174" s="6">
        <v>9</v>
      </c>
      <c r="H174" s="7" t="s">
        <v>848</v>
      </c>
      <c r="I174" s="8" t="s">
        <v>865</v>
      </c>
    </row>
    <row r="175" spans="1:9" x14ac:dyDescent="0.25">
      <c r="A175" s="20">
        <v>172</v>
      </c>
      <c r="B175" s="5">
        <v>102581072</v>
      </c>
      <c r="C175" s="5" t="s">
        <v>1222</v>
      </c>
      <c r="D175" s="5" t="s">
        <v>846</v>
      </c>
      <c r="E175" s="5" t="s">
        <v>1223</v>
      </c>
      <c r="F175" s="5">
        <v>2025</v>
      </c>
      <c r="G175" s="6">
        <v>5.6</v>
      </c>
      <c r="H175" s="7" t="s">
        <v>848</v>
      </c>
      <c r="I175" s="8" t="s">
        <v>865</v>
      </c>
    </row>
    <row r="176" spans="1:9" x14ac:dyDescent="0.25">
      <c r="A176" s="20">
        <v>173</v>
      </c>
      <c r="B176" s="5">
        <v>132500011</v>
      </c>
      <c r="C176" s="5" t="s">
        <v>1224</v>
      </c>
      <c r="D176" s="5" t="s">
        <v>846</v>
      </c>
      <c r="E176" s="5" t="s">
        <v>979</v>
      </c>
      <c r="F176" s="5">
        <v>2025</v>
      </c>
      <c r="G176" s="6">
        <v>3</v>
      </c>
      <c r="H176" s="7" t="s">
        <v>848</v>
      </c>
      <c r="I176" s="8" t="s">
        <v>865</v>
      </c>
    </row>
    <row r="177" spans="1:9" x14ac:dyDescent="0.25">
      <c r="A177" s="20">
        <v>174</v>
      </c>
      <c r="B177" s="5">
        <v>102501295</v>
      </c>
      <c r="C177" s="5" t="s">
        <v>1225</v>
      </c>
      <c r="D177" s="5" t="s">
        <v>846</v>
      </c>
      <c r="E177" s="5" t="s">
        <v>1081</v>
      </c>
      <c r="F177" s="5">
        <v>2025</v>
      </c>
      <c r="G177" s="6">
        <v>3</v>
      </c>
      <c r="H177" s="7" t="s">
        <v>848</v>
      </c>
      <c r="I177" s="8" t="s">
        <v>865</v>
      </c>
    </row>
    <row r="178" spans="1:9" x14ac:dyDescent="0.25">
      <c r="A178" s="20">
        <v>175</v>
      </c>
      <c r="B178" s="5">
        <v>132580031</v>
      </c>
      <c r="C178" s="5" t="s">
        <v>1226</v>
      </c>
      <c r="D178" s="5" t="s">
        <v>846</v>
      </c>
      <c r="E178" s="5" t="s">
        <v>867</v>
      </c>
      <c r="F178" s="5">
        <v>2025</v>
      </c>
      <c r="G178" s="6">
        <v>18.64</v>
      </c>
      <c r="H178" s="7" t="s">
        <v>848</v>
      </c>
      <c r="I178" s="8" t="s">
        <v>865</v>
      </c>
    </row>
    <row r="179" spans="1:9" x14ac:dyDescent="0.25">
      <c r="A179" s="20">
        <v>176</v>
      </c>
      <c r="B179" s="5">
        <v>132580030</v>
      </c>
      <c r="C179" s="5" t="s">
        <v>1227</v>
      </c>
      <c r="D179" s="5" t="s">
        <v>846</v>
      </c>
      <c r="E179" s="5" t="s">
        <v>888</v>
      </c>
      <c r="F179" s="5">
        <v>2025</v>
      </c>
      <c r="G179" s="6">
        <v>20</v>
      </c>
      <c r="H179" s="7" t="s">
        <v>848</v>
      </c>
      <c r="I179" s="8" t="s">
        <v>865</v>
      </c>
    </row>
    <row r="180" spans="1:9" x14ac:dyDescent="0.25">
      <c r="A180" s="20">
        <v>177</v>
      </c>
      <c r="B180" s="5">
        <v>102581612</v>
      </c>
      <c r="C180" s="5" t="s">
        <v>1228</v>
      </c>
      <c r="D180" s="5" t="s">
        <v>846</v>
      </c>
      <c r="E180" s="5" t="s">
        <v>878</v>
      </c>
      <c r="F180" s="5">
        <v>2025</v>
      </c>
      <c r="G180" s="6">
        <v>3</v>
      </c>
      <c r="H180" s="7" t="s">
        <v>848</v>
      </c>
      <c r="I180" s="8" t="s">
        <v>865</v>
      </c>
    </row>
    <row r="181" spans="1:9" x14ac:dyDescent="0.25">
      <c r="A181" s="20">
        <v>178</v>
      </c>
      <c r="B181" s="5">
        <v>132580033</v>
      </c>
      <c r="C181" s="5" t="s">
        <v>1229</v>
      </c>
      <c r="D181" s="5" t="s">
        <v>846</v>
      </c>
      <c r="E181" s="5" t="s">
        <v>1052</v>
      </c>
      <c r="F181" s="5">
        <v>2025</v>
      </c>
      <c r="G181" s="6">
        <v>4.5</v>
      </c>
      <c r="H181" s="7" t="s">
        <v>848</v>
      </c>
      <c r="I181" s="8" t="s">
        <v>865</v>
      </c>
    </row>
    <row r="182" spans="1:9" x14ac:dyDescent="0.25">
      <c r="A182" s="20">
        <v>179</v>
      </c>
      <c r="B182" s="5">
        <v>132580035</v>
      </c>
      <c r="C182" s="5" t="s">
        <v>1230</v>
      </c>
      <c r="D182" s="5" t="s">
        <v>846</v>
      </c>
      <c r="E182" s="5" t="s">
        <v>869</v>
      </c>
      <c r="F182" s="5">
        <v>2025</v>
      </c>
      <c r="G182" s="6">
        <v>25</v>
      </c>
      <c r="H182" s="7" t="s">
        <v>848</v>
      </c>
      <c r="I182" s="8" t="s">
        <v>865</v>
      </c>
    </row>
    <row r="183" spans="1:9" x14ac:dyDescent="0.25">
      <c r="A183" s="20">
        <v>180</v>
      </c>
      <c r="B183" s="5">
        <v>132580036</v>
      </c>
      <c r="C183" s="5" t="s">
        <v>1231</v>
      </c>
      <c r="D183" s="5" t="s">
        <v>846</v>
      </c>
      <c r="E183" s="5" t="s">
        <v>869</v>
      </c>
      <c r="F183" s="5">
        <v>2025</v>
      </c>
      <c r="G183" s="6">
        <v>25</v>
      </c>
      <c r="H183" s="7" t="s">
        <v>848</v>
      </c>
      <c r="I183" s="8" t="s">
        <v>865</v>
      </c>
    </row>
    <row r="184" spans="1:9" x14ac:dyDescent="0.25">
      <c r="A184" s="20">
        <v>181</v>
      </c>
      <c r="B184" s="5">
        <v>102581936</v>
      </c>
      <c r="C184" s="5" t="s">
        <v>1232</v>
      </c>
      <c r="D184" s="5" t="s">
        <v>846</v>
      </c>
      <c r="E184" s="5" t="s">
        <v>1233</v>
      </c>
      <c r="F184" s="5">
        <v>2025</v>
      </c>
      <c r="G184" s="6">
        <v>6.31</v>
      </c>
      <c r="H184" s="7" t="s">
        <v>848</v>
      </c>
      <c r="I184" s="8" t="s">
        <v>865</v>
      </c>
    </row>
    <row r="185" spans="1:9" x14ac:dyDescent="0.25">
      <c r="A185" s="20">
        <v>182</v>
      </c>
      <c r="B185" s="5">
        <v>102581950</v>
      </c>
      <c r="C185" s="5" t="s">
        <v>1234</v>
      </c>
      <c r="D185" s="5" t="s">
        <v>846</v>
      </c>
      <c r="E185" s="5" t="s">
        <v>1089</v>
      </c>
      <c r="F185" s="5">
        <v>2025</v>
      </c>
      <c r="G185" s="6">
        <v>5</v>
      </c>
      <c r="H185" s="7" t="s">
        <v>848</v>
      </c>
      <c r="I185" s="8" t="s">
        <v>865</v>
      </c>
    </row>
    <row r="186" spans="1:9" x14ac:dyDescent="0.25">
      <c r="A186" s="20">
        <v>183</v>
      </c>
      <c r="B186" s="5">
        <v>132580040</v>
      </c>
      <c r="C186" s="5" t="s">
        <v>1235</v>
      </c>
      <c r="D186" s="5" t="s">
        <v>846</v>
      </c>
      <c r="E186" s="5" t="s">
        <v>888</v>
      </c>
      <c r="F186" s="5">
        <v>2025</v>
      </c>
      <c r="G186" s="6">
        <v>20</v>
      </c>
      <c r="H186" s="7" t="s">
        <v>848</v>
      </c>
      <c r="I186" s="8" t="s">
        <v>865</v>
      </c>
    </row>
    <row r="187" spans="1:9" x14ac:dyDescent="0.25">
      <c r="A187" s="20">
        <v>184</v>
      </c>
      <c r="B187" s="5">
        <v>102501218</v>
      </c>
      <c r="C187" s="5" t="s">
        <v>1236</v>
      </c>
      <c r="D187" s="5" t="s">
        <v>846</v>
      </c>
      <c r="E187" s="5" t="s">
        <v>1237</v>
      </c>
      <c r="F187" s="5">
        <v>2025</v>
      </c>
      <c r="G187" s="6">
        <v>5</v>
      </c>
      <c r="H187" s="7" t="s">
        <v>848</v>
      </c>
      <c r="I187" s="8" t="s">
        <v>852</v>
      </c>
    </row>
    <row r="188" spans="1:9" x14ac:dyDescent="0.25">
      <c r="A188" s="20">
        <v>185</v>
      </c>
      <c r="B188" s="5">
        <v>132580041</v>
      </c>
      <c r="C188" s="5" t="s">
        <v>1238</v>
      </c>
      <c r="D188" s="5" t="s">
        <v>846</v>
      </c>
      <c r="E188" s="5" t="s">
        <v>889</v>
      </c>
      <c r="F188" s="5">
        <v>2025</v>
      </c>
      <c r="G188" s="6">
        <v>5.3</v>
      </c>
      <c r="H188" s="7" t="s">
        <v>848</v>
      </c>
      <c r="I188" s="8" t="s">
        <v>852</v>
      </c>
    </row>
    <row r="189" spans="1:9" x14ac:dyDescent="0.25">
      <c r="A189" s="20">
        <v>186</v>
      </c>
      <c r="B189" s="5">
        <v>102582071</v>
      </c>
      <c r="C189" s="5" t="s">
        <v>1239</v>
      </c>
      <c r="D189" s="5" t="s">
        <v>846</v>
      </c>
      <c r="E189" s="5" t="s">
        <v>1240</v>
      </c>
      <c r="F189" s="5">
        <v>2025</v>
      </c>
      <c r="G189" s="6">
        <v>5</v>
      </c>
      <c r="H189" s="7" t="s">
        <v>848</v>
      </c>
      <c r="I189" s="8" t="s">
        <v>852</v>
      </c>
    </row>
    <row r="190" spans="1:9" x14ac:dyDescent="0.25">
      <c r="A190" s="20">
        <v>187</v>
      </c>
      <c r="B190" s="5">
        <v>132580042</v>
      </c>
      <c r="C190" s="5" t="s">
        <v>1241</v>
      </c>
      <c r="D190" s="5" t="s">
        <v>846</v>
      </c>
      <c r="E190" s="5" t="s">
        <v>882</v>
      </c>
      <c r="F190" s="5">
        <v>2025</v>
      </c>
      <c r="G190" s="6">
        <v>15</v>
      </c>
      <c r="H190" s="7" t="s">
        <v>848</v>
      </c>
      <c r="I190" s="8" t="s">
        <v>852</v>
      </c>
    </row>
    <row r="191" spans="1:9" x14ac:dyDescent="0.25">
      <c r="A191" s="20">
        <v>188</v>
      </c>
      <c r="B191" s="5">
        <v>102582081</v>
      </c>
      <c r="C191" s="5" t="s">
        <v>1242</v>
      </c>
      <c r="D191" s="5" t="s">
        <v>846</v>
      </c>
      <c r="E191" s="5" t="s">
        <v>893</v>
      </c>
      <c r="F191" s="5">
        <v>2025</v>
      </c>
      <c r="G191" s="6">
        <v>6</v>
      </c>
      <c r="H191" s="7" t="s">
        <v>848</v>
      </c>
      <c r="I191" s="8" t="s">
        <v>852</v>
      </c>
    </row>
    <row r="192" spans="1:9" x14ac:dyDescent="0.25">
      <c r="A192" s="20">
        <v>189</v>
      </c>
      <c r="B192" s="5">
        <v>102582082</v>
      </c>
      <c r="C192" s="5" t="s">
        <v>1243</v>
      </c>
      <c r="D192" s="5" t="s">
        <v>846</v>
      </c>
      <c r="E192" s="5" t="s">
        <v>893</v>
      </c>
      <c r="F192" s="5">
        <v>2025</v>
      </c>
      <c r="G192" s="6">
        <v>4</v>
      </c>
      <c r="H192" s="7" t="s">
        <v>848</v>
      </c>
      <c r="I192" s="8" t="s">
        <v>852</v>
      </c>
    </row>
    <row r="193" spans="1:9" x14ac:dyDescent="0.25">
      <c r="A193" s="20">
        <v>190</v>
      </c>
      <c r="B193" s="5">
        <v>102582101</v>
      </c>
      <c r="C193" s="5" t="s">
        <v>1244</v>
      </c>
      <c r="D193" s="5" t="s">
        <v>846</v>
      </c>
      <c r="E193" s="5" t="s">
        <v>875</v>
      </c>
      <c r="F193" s="5">
        <v>2025</v>
      </c>
      <c r="G193" s="6">
        <v>10</v>
      </c>
      <c r="H193" s="7" t="s">
        <v>848</v>
      </c>
      <c r="I193" s="8" t="s">
        <v>852</v>
      </c>
    </row>
    <row r="194" spans="1:9" x14ac:dyDescent="0.25">
      <c r="A194" s="20">
        <v>191</v>
      </c>
      <c r="B194" s="5">
        <v>132580043</v>
      </c>
      <c r="C194" s="5" t="s">
        <v>1245</v>
      </c>
      <c r="D194" s="5" t="s">
        <v>846</v>
      </c>
      <c r="E194" s="5" t="s">
        <v>898</v>
      </c>
      <c r="F194" s="5">
        <v>2025</v>
      </c>
      <c r="G194" s="6">
        <v>10</v>
      </c>
      <c r="H194" s="7" t="s">
        <v>848</v>
      </c>
      <c r="I194" s="8" t="s">
        <v>852</v>
      </c>
    </row>
    <row r="195" spans="1:9" x14ac:dyDescent="0.25">
      <c r="A195" s="20">
        <v>192</v>
      </c>
      <c r="B195" s="5">
        <v>102501368</v>
      </c>
      <c r="C195" s="5" t="s">
        <v>1246</v>
      </c>
      <c r="D195" s="5" t="s">
        <v>846</v>
      </c>
      <c r="E195" s="5" t="s">
        <v>964</v>
      </c>
      <c r="F195" s="5">
        <v>2025</v>
      </c>
      <c r="G195" s="6">
        <v>10</v>
      </c>
      <c r="H195" s="7" t="s">
        <v>848</v>
      </c>
      <c r="I195" s="8" t="s">
        <v>852</v>
      </c>
    </row>
    <row r="196" spans="1:9" x14ac:dyDescent="0.25">
      <c r="A196" s="20">
        <v>193</v>
      </c>
      <c r="B196" s="5">
        <v>102582153</v>
      </c>
      <c r="C196" s="5" t="s">
        <v>1247</v>
      </c>
      <c r="D196" s="5" t="s">
        <v>846</v>
      </c>
      <c r="E196" s="5" t="s">
        <v>1188</v>
      </c>
      <c r="F196" s="5">
        <v>2025</v>
      </c>
      <c r="G196" s="6">
        <v>2.5</v>
      </c>
      <c r="H196" s="7" t="s">
        <v>848</v>
      </c>
      <c r="I196" s="8" t="s">
        <v>852</v>
      </c>
    </row>
    <row r="197" spans="1:9" x14ac:dyDescent="0.25">
      <c r="A197" s="20">
        <v>194</v>
      </c>
      <c r="B197" s="5">
        <v>102582154</v>
      </c>
      <c r="C197" s="5" t="s">
        <v>1248</v>
      </c>
      <c r="D197" s="5" t="s">
        <v>846</v>
      </c>
      <c r="E197" s="5" t="s">
        <v>1188</v>
      </c>
      <c r="F197" s="5">
        <v>2025</v>
      </c>
      <c r="G197" s="6">
        <v>2.5</v>
      </c>
      <c r="H197" s="7" t="s">
        <v>848</v>
      </c>
      <c r="I197" s="8" t="s">
        <v>852</v>
      </c>
    </row>
    <row r="198" spans="1:9" x14ac:dyDescent="0.25">
      <c r="A198" s="20">
        <v>195</v>
      </c>
      <c r="B198" s="5">
        <v>132500016</v>
      </c>
      <c r="C198" s="5" t="s">
        <v>1249</v>
      </c>
      <c r="D198" s="5" t="s">
        <v>846</v>
      </c>
      <c r="E198" s="5" t="s">
        <v>979</v>
      </c>
      <c r="F198" s="5">
        <v>2025</v>
      </c>
      <c r="G198" s="6">
        <v>5</v>
      </c>
      <c r="H198" s="7" t="s">
        <v>848</v>
      </c>
      <c r="I198" s="8" t="s">
        <v>852</v>
      </c>
    </row>
    <row r="199" spans="1:9" x14ac:dyDescent="0.25">
      <c r="A199" s="20">
        <v>196</v>
      </c>
      <c r="B199" s="5">
        <v>132580051</v>
      </c>
      <c r="C199" s="5" t="s">
        <v>1250</v>
      </c>
      <c r="D199" s="5" t="s">
        <v>846</v>
      </c>
      <c r="E199" s="5" t="s">
        <v>1251</v>
      </c>
      <c r="F199" s="5">
        <v>2025</v>
      </c>
      <c r="G199" s="6">
        <v>10.199999999999999</v>
      </c>
      <c r="H199" s="7" t="s">
        <v>848</v>
      </c>
      <c r="I199" s="8" t="s">
        <v>852</v>
      </c>
    </row>
    <row r="200" spans="1:9" x14ac:dyDescent="0.25">
      <c r="A200" s="20">
        <v>197</v>
      </c>
      <c r="B200" s="5">
        <v>132580065</v>
      </c>
      <c r="C200" s="5" t="s">
        <v>1252</v>
      </c>
      <c r="D200" s="5" t="s">
        <v>846</v>
      </c>
      <c r="E200" s="5" t="s">
        <v>880</v>
      </c>
      <c r="F200" s="5">
        <v>2025</v>
      </c>
      <c r="G200" s="6">
        <v>10</v>
      </c>
      <c r="H200" s="7" t="s">
        <v>848</v>
      </c>
      <c r="I200" s="8" t="s">
        <v>852</v>
      </c>
    </row>
    <row r="201" spans="1:9" x14ac:dyDescent="0.25">
      <c r="A201" s="20">
        <v>198</v>
      </c>
      <c r="B201" s="5">
        <v>102501424</v>
      </c>
      <c r="C201" s="5" t="s">
        <v>1253</v>
      </c>
      <c r="D201" s="5" t="s">
        <v>846</v>
      </c>
      <c r="E201" s="5" t="s">
        <v>1081</v>
      </c>
      <c r="F201" s="5">
        <v>2025</v>
      </c>
      <c r="G201" s="6">
        <v>3</v>
      </c>
      <c r="H201" s="7" t="s">
        <v>848</v>
      </c>
      <c r="I201" s="8" t="s">
        <v>852</v>
      </c>
    </row>
    <row r="202" spans="1:9" x14ac:dyDescent="0.25">
      <c r="A202" s="20">
        <v>199</v>
      </c>
      <c r="B202" s="5">
        <v>132580062</v>
      </c>
      <c r="C202" s="5" t="s">
        <v>1254</v>
      </c>
      <c r="D202" s="5" t="s">
        <v>846</v>
      </c>
      <c r="E202" s="5" t="s">
        <v>897</v>
      </c>
      <c r="F202" s="5">
        <v>2025</v>
      </c>
      <c r="G202" s="6">
        <v>10</v>
      </c>
      <c r="H202" s="7" t="s">
        <v>848</v>
      </c>
      <c r="I202" s="8" t="s">
        <v>852</v>
      </c>
    </row>
    <row r="203" spans="1:9" x14ac:dyDescent="0.25">
      <c r="A203" s="20">
        <v>200</v>
      </c>
      <c r="B203" s="5">
        <v>132580061</v>
      </c>
      <c r="C203" s="5" t="s">
        <v>1255</v>
      </c>
      <c r="D203" s="5" t="s">
        <v>846</v>
      </c>
      <c r="E203" s="5" t="s">
        <v>1256</v>
      </c>
      <c r="F203" s="5">
        <v>2025</v>
      </c>
      <c r="G203" s="6">
        <v>15</v>
      </c>
      <c r="H203" s="7" t="s">
        <v>848</v>
      </c>
      <c r="I203" s="8" t="s">
        <v>852</v>
      </c>
    </row>
    <row r="204" spans="1:9" x14ac:dyDescent="0.25">
      <c r="A204" s="20">
        <v>201</v>
      </c>
      <c r="B204" s="5">
        <v>102582586</v>
      </c>
      <c r="C204" s="5" t="s">
        <v>1257</v>
      </c>
      <c r="D204" s="5" t="s">
        <v>846</v>
      </c>
      <c r="E204" s="5" t="s">
        <v>1089</v>
      </c>
      <c r="F204" s="5">
        <v>2025</v>
      </c>
      <c r="G204" s="6">
        <v>5</v>
      </c>
      <c r="H204" s="7" t="s">
        <v>848</v>
      </c>
      <c r="I204" s="8" t="s">
        <v>852</v>
      </c>
    </row>
    <row r="205" spans="1:9" x14ac:dyDescent="0.25">
      <c r="A205" s="20">
        <v>202</v>
      </c>
      <c r="B205" s="5">
        <v>132580059</v>
      </c>
      <c r="C205" s="5" t="s">
        <v>1258</v>
      </c>
      <c r="D205" s="5" t="s">
        <v>846</v>
      </c>
      <c r="E205" s="5" t="s">
        <v>898</v>
      </c>
      <c r="F205" s="5">
        <v>2025</v>
      </c>
      <c r="G205" s="6">
        <v>7</v>
      </c>
      <c r="H205" s="7" t="s">
        <v>848</v>
      </c>
      <c r="I205" s="8" t="s">
        <v>852</v>
      </c>
    </row>
    <row r="206" spans="1:9" x14ac:dyDescent="0.25">
      <c r="A206" s="20">
        <v>203</v>
      </c>
      <c r="B206" s="5">
        <v>132580057</v>
      </c>
      <c r="C206" s="5" t="s">
        <v>1259</v>
      </c>
      <c r="D206" s="5" t="s">
        <v>846</v>
      </c>
      <c r="E206" s="5" t="s">
        <v>869</v>
      </c>
      <c r="F206" s="5">
        <v>2025</v>
      </c>
      <c r="G206" s="6">
        <v>20</v>
      </c>
      <c r="H206" s="7" t="s">
        <v>848</v>
      </c>
      <c r="I206" s="8" t="s">
        <v>852</v>
      </c>
    </row>
    <row r="207" spans="1:9" x14ac:dyDescent="0.25">
      <c r="A207" s="20">
        <v>204</v>
      </c>
      <c r="B207" s="5">
        <v>102582498</v>
      </c>
      <c r="C207" s="5" t="s">
        <v>1260</v>
      </c>
      <c r="D207" s="5" t="s">
        <v>846</v>
      </c>
      <c r="E207" s="5" t="s">
        <v>1210</v>
      </c>
      <c r="F207" s="5">
        <v>2025</v>
      </c>
      <c r="G207" s="6">
        <v>20</v>
      </c>
      <c r="H207" s="7" t="s">
        <v>848</v>
      </c>
      <c r="I207" s="8" t="s">
        <v>852</v>
      </c>
    </row>
    <row r="208" spans="1:9" x14ac:dyDescent="0.25">
      <c r="A208" s="20">
        <v>205</v>
      </c>
      <c r="B208" s="5">
        <v>132580056</v>
      </c>
      <c r="C208" s="5" t="s">
        <v>1261</v>
      </c>
      <c r="D208" s="5" t="s">
        <v>846</v>
      </c>
      <c r="E208" s="5" t="s">
        <v>869</v>
      </c>
      <c r="F208" s="5">
        <v>2025</v>
      </c>
      <c r="G208" s="6">
        <v>20</v>
      </c>
      <c r="H208" s="7" t="s">
        <v>848</v>
      </c>
      <c r="I208" s="8" t="s">
        <v>852</v>
      </c>
    </row>
    <row r="209" spans="1:9" x14ac:dyDescent="0.25">
      <c r="A209" s="20">
        <v>206</v>
      </c>
      <c r="B209" s="5">
        <v>132580055</v>
      </c>
      <c r="C209" s="5" t="s">
        <v>1262</v>
      </c>
      <c r="D209" s="5" t="s">
        <v>846</v>
      </c>
      <c r="E209" s="5" t="s">
        <v>864</v>
      </c>
      <c r="F209" s="5">
        <v>2025</v>
      </c>
      <c r="G209" s="6">
        <v>10</v>
      </c>
      <c r="H209" s="7" t="s">
        <v>848</v>
      </c>
      <c r="I209" s="8" t="s">
        <v>852</v>
      </c>
    </row>
    <row r="210" spans="1:9" x14ac:dyDescent="0.25">
      <c r="A210" s="20">
        <v>207</v>
      </c>
      <c r="B210" s="5">
        <v>102582366</v>
      </c>
      <c r="C210" s="5" t="s">
        <v>1263</v>
      </c>
      <c r="D210" s="5" t="s">
        <v>846</v>
      </c>
      <c r="E210" s="5" t="s">
        <v>875</v>
      </c>
      <c r="F210" s="5">
        <v>2025</v>
      </c>
      <c r="G210" s="6">
        <v>10</v>
      </c>
      <c r="H210" s="7" t="s">
        <v>848</v>
      </c>
      <c r="I210" s="8" t="s">
        <v>852</v>
      </c>
    </row>
    <row r="211" spans="1:9" x14ac:dyDescent="0.25">
      <c r="A211" s="20">
        <v>208</v>
      </c>
      <c r="B211" s="5">
        <v>132580054</v>
      </c>
      <c r="C211" s="5" t="s">
        <v>1264</v>
      </c>
      <c r="D211" s="5" t="s">
        <v>846</v>
      </c>
      <c r="E211" s="5" t="s">
        <v>896</v>
      </c>
      <c r="F211" s="5">
        <v>2025</v>
      </c>
      <c r="G211" s="6">
        <v>5</v>
      </c>
      <c r="H211" s="7" t="s">
        <v>848</v>
      </c>
      <c r="I211" s="8" t="s">
        <v>852</v>
      </c>
    </row>
    <row r="212" spans="1:9" x14ac:dyDescent="0.25">
      <c r="A212" s="20">
        <v>209</v>
      </c>
      <c r="B212" s="5">
        <v>102501375</v>
      </c>
      <c r="C212" s="5" t="s">
        <v>1265</v>
      </c>
      <c r="D212" s="5" t="s">
        <v>846</v>
      </c>
      <c r="E212" s="5" t="s">
        <v>1081</v>
      </c>
      <c r="F212" s="5">
        <v>2025</v>
      </c>
      <c r="G212" s="6">
        <v>5</v>
      </c>
      <c r="H212" s="7" t="s">
        <v>848</v>
      </c>
      <c r="I212" s="8" t="s">
        <v>852</v>
      </c>
    </row>
    <row r="213" spans="1:9" x14ac:dyDescent="0.25">
      <c r="A213" s="20">
        <v>210</v>
      </c>
      <c r="B213" s="5">
        <v>2522024</v>
      </c>
      <c r="C213" s="5" t="s">
        <v>1266</v>
      </c>
      <c r="D213" s="5" t="s">
        <v>885</v>
      </c>
      <c r="E213" s="5" t="s">
        <v>1267</v>
      </c>
      <c r="F213" s="5">
        <v>2025</v>
      </c>
      <c r="G213" s="6">
        <v>15</v>
      </c>
      <c r="H213" s="7" t="s">
        <v>848</v>
      </c>
      <c r="I213" s="8" t="s">
        <v>852</v>
      </c>
    </row>
    <row r="214" spans="1:9" x14ac:dyDescent="0.25">
      <c r="A214" s="20">
        <v>211</v>
      </c>
      <c r="B214" s="5">
        <v>132580068</v>
      </c>
      <c r="C214" s="5" t="s">
        <v>1268</v>
      </c>
      <c r="D214" s="5" t="s">
        <v>846</v>
      </c>
      <c r="E214" s="5" t="s">
        <v>979</v>
      </c>
      <c r="F214" s="5">
        <v>2025</v>
      </c>
      <c r="G214" s="6">
        <v>5</v>
      </c>
      <c r="H214" s="7" t="s">
        <v>848</v>
      </c>
      <c r="I214" s="8" t="s">
        <v>852</v>
      </c>
    </row>
    <row r="215" spans="1:9" x14ac:dyDescent="0.25">
      <c r="A215" s="20">
        <v>212</v>
      </c>
      <c r="B215" s="5">
        <v>102582803</v>
      </c>
      <c r="C215" s="5" t="s">
        <v>1269</v>
      </c>
      <c r="D215" s="5" t="s">
        <v>846</v>
      </c>
      <c r="E215" s="5" t="s">
        <v>1270</v>
      </c>
      <c r="F215" s="5">
        <v>2025</v>
      </c>
      <c r="G215" s="6">
        <v>5</v>
      </c>
      <c r="H215" s="7" t="s">
        <v>848</v>
      </c>
      <c r="I215" s="8" t="s">
        <v>852</v>
      </c>
    </row>
    <row r="216" spans="1:9" x14ac:dyDescent="0.25">
      <c r="A216" s="20">
        <v>213</v>
      </c>
      <c r="B216" s="5">
        <v>132580069</v>
      </c>
      <c r="C216" s="5" t="s">
        <v>1271</v>
      </c>
      <c r="D216" s="5" t="s">
        <v>846</v>
      </c>
      <c r="E216" s="5" t="s">
        <v>898</v>
      </c>
      <c r="F216" s="5">
        <v>2025</v>
      </c>
      <c r="G216" s="6">
        <v>20</v>
      </c>
      <c r="H216" s="7" t="s">
        <v>848</v>
      </c>
      <c r="I216" s="8" t="s">
        <v>852</v>
      </c>
    </row>
    <row r="217" spans="1:9" x14ac:dyDescent="0.25">
      <c r="A217" s="20">
        <v>214</v>
      </c>
      <c r="B217" s="5">
        <v>132500017</v>
      </c>
      <c r="C217" s="5" t="s">
        <v>1272</v>
      </c>
      <c r="D217" s="5" t="s">
        <v>846</v>
      </c>
      <c r="E217" s="5" t="s">
        <v>1273</v>
      </c>
      <c r="F217" s="5">
        <v>2025</v>
      </c>
      <c r="G217" s="6">
        <v>4</v>
      </c>
      <c r="H217" s="7" t="s">
        <v>848</v>
      </c>
      <c r="I217" s="8" t="s">
        <v>852</v>
      </c>
    </row>
    <row r="218" spans="1:9" x14ac:dyDescent="0.25">
      <c r="A218" s="20">
        <v>215</v>
      </c>
      <c r="B218" s="5">
        <v>102582982</v>
      </c>
      <c r="C218" s="5" t="s">
        <v>1274</v>
      </c>
      <c r="D218" s="5" t="s">
        <v>846</v>
      </c>
      <c r="E218" s="5" t="s">
        <v>1275</v>
      </c>
      <c r="F218" s="5">
        <v>2025</v>
      </c>
      <c r="G218" s="6">
        <v>2</v>
      </c>
      <c r="H218" s="7" t="s">
        <v>848</v>
      </c>
      <c r="I218" s="8" t="s">
        <v>852</v>
      </c>
    </row>
    <row r="219" spans="1:9" x14ac:dyDescent="0.25">
      <c r="A219" s="20">
        <v>216</v>
      </c>
      <c r="B219" s="5">
        <v>102582981</v>
      </c>
      <c r="C219" s="5" t="s">
        <v>1276</v>
      </c>
      <c r="D219" s="5" t="s">
        <v>846</v>
      </c>
      <c r="E219" s="5" t="s">
        <v>964</v>
      </c>
      <c r="F219" s="5">
        <v>2025</v>
      </c>
      <c r="G219" s="6">
        <v>5</v>
      </c>
      <c r="H219" s="7" t="s">
        <v>848</v>
      </c>
      <c r="I219" s="8" t="s">
        <v>852</v>
      </c>
    </row>
    <row r="220" spans="1:9" x14ac:dyDescent="0.25">
      <c r="A220" s="20">
        <v>217</v>
      </c>
      <c r="B220" s="5">
        <v>102583011</v>
      </c>
      <c r="C220" s="5" t="s">
        <v>1277</v>
      </c>
      <c r="D220" s="5" t="s">
        <v>846</v>
      </c>
      <c r="E220" s="5" t="s">
        <v>1118</v>
      </c>
      <c r="F220" s="5">
        <v>2025</v>
      </c>
      <c r="G220" s="6">
        <v>4</v>
      </c>
      <c r="H220" s="7" t="s">
        <v>848</v>
      </c>
      <c r="I220" s="8" t="s">
        <v>852</v>
      </c>
    </row>
    <row r="221" spans="1:9" x14ac:dyDescent="0.25">
      <c r="A221" s="20">
        <v>218</v>
      </c>
      <c r="B221" s="5">
        <v>132580072</v>
      </c>
      <c r="C221" s="5" t="s">
        <v>1278</v>
      </c>
      <c r="D221" s="5" t="s">
        <v>846</v>
      </c>
      <c r="E221" s="5" t="s">
        <v>899</v>
      </c>
      <c r="F221" s="5">
        <v>2025</v>
      </c>
      <c r="G221" s="6">
        <v>4</v>
      </c>
      <c r="H221" s="7" t="s">
        <v>848</v>
      </c>
      <c r="I221" s="8" t="s">
        <v>852</v>
      </c>
    </row>
    <row r="222" spans="1:9" x14ac:dyDescent="0.25">
      <c r="A222" s="20">
        <v>219</v>
      </c>
      <c r="B222" s="5">
        <v>102583069</v>
      </c>
      <c r="C222" s="5" t="s">
        <v>1279</v>
      </c>
      <c r="D222" s="5" t="s">
        <v>846</v>
      </c>
      <c r="E222" s="5" t="s">
        <v>928</v>
      </c>
      <c r="F222" s="5">
        <v>2025</v>
      </c>
      <c r="G222" s="6">
        <v>10</v>
      </c>
      <c r="H222" s="7" t="s">
        <v>848</v>
      </c>
      <c r="I222" s="8" t="s">
        <v>852</v>
      </c>
    </row>
    <row r="223" spans="1:9" x14ac:dyDescent="0.25">
      <c r="A223" s="20">
        <v>220</v>
      </c>
      <c r="B223" s="5">
        <v>102583297</v>
      </c>
      <c r="C223" s="5" t="s">
        <v>1280</v>
      </c>
      <c r="D223" s="5" t="s">
        <v>846</v>
      </c>
      <c r="E223" s="5" t="s">
        <v>875</v>
      </c>
      <c r="F223" s="5">
        <v>2025</v>
      </c>
      <c r="G223" s="6">
        <v>10</v>
      </c>
      <c r="H223" s="7" t="s">
        <v>848</v>
      </c>
      <c r="I223" s="8" t="s">
        <v>887</v>
      </c>
    </row>
    <row r="224" spans="1:9" x14ac:dyDescent="0.25">
      <c r="A224" s="20">
        <v>221</v>
      </c>
      <c r="B224" s="5">
        <v>102583340</v>
      </c>
      <c r="C224" s="5" t="s">
        <v>1281</v>
      </c>
      <c r="D224" s="5" t="s">
        <v>846</v>
      </c>
      <c r="E224" s="5" t="s">
        <v>1282</v>
      </c>
      <c r="F224" s="5">
        <v>2025</v>
      </c>
      <c r="G224" s="6">
        <v>10</v>
      </c>
      <c r="H224" s="7" t="s">
        <v>848</v>
      </c>
      <c r="I224" s="8" t="s">
        <v>887</v>
      </c>
    </row>
    <row r="225" spans="1:9" x14ac:dyDescent="0.25">
      <c r="A225" s="20">
        <v>222</v>
      </c>
      <c r="B225" s="5">
        <v>102583551</v>
      </c>
      <c r="C225" s="5" t="s">
        <v>1283</v>
      </c>
      <c r="D225" s="5" t="s">
        <v>846</v>
      </c>
      <c r="E225" s="5" t="s">
        <v>858</v>
      </c>
      <c r="F225" s="5">
        <v>2025</v>
      </c>
      <c r="G225" s="6">
        <v>13</v>
      </c>
      <c r="H225" s="7" t="s">
        <v>848</v>
      </c>
      <c r="I225" s="8" t="s">
        <v>887</v>
      </c>
    </row>
    <row r="226" spans="1:9" x14ac:dyDescent="0.25">
      <c r="A226" s="20">
        <v>223</v>
      </c>
      <c r="B226" s="5">
        <v>132580080</v>
      </c>
      <c r="C226" s="5" t="s">
        <v>1284</v>
      </c>
      <c r="D226" s="5" t="s">
        <v>846</v>
      </c>
      <c r="E226" s="5" t="s">
        <v>1285</v>
      </c>
      <c r="F226" s="5">
        <v>2025</v>
      </c>
      <c r="G226" s="6">
        <v>2.0299999999999998</v>
      </c>
      <c r="H226" s="7" t="s">
        <v>848</v>
      </c>
      <c r="I226" s="8" t="s">
        <v>887</v>
      </c>
    </row>
    <row r="227" spans="1:9" x14ac:dyDescent="0.25">
      <c r="A227" s="20">
        <v>224</v>
      </c>
      <c r="B227" s="5">
        <v>132580085</v>
      </c>
      <c r="C227" s="5" t="s">
        <v>1286</v>
      </c>
      <c r="D227" s="5" t="s">
        <v>846</v>
      </c>
      <c r="E227" s="5" t="s">
        <v>1287</v>
      </c>
      <c r="F227" s="5">
        <v>2025</v>
      </c>
      <c r="G227" s="6">
        <v>0.7</v>
      </c>
      <c r="H227" s="7" t="s">
        <v>848</v>
      </c>
      <c r="I227" s="8" t="s">
        <v>887</v>
      </c>
    </row>
    <row r="228" spans="1:9" x14ac:dyDescent="0.25">
      <c r="A228" s="20">
        <v>225</v>
      </c>
      <c r="B228" s="5">
        <v>102583733</v>
      </c>
      <c r="C228" s="5" t="s">
        <v>1288</v>
      </c>
      <c r="D228" s="5" t="s">
        <v>846</v>
      </c>
      <c r="E228" s="5" t="s">
        <v>1289</v>
      </c>
      <c r="F228" s="5">
        <v>2025</v>
      </c>
      <c r="G228" s="6">
        <v>2</v>
      </c>
      <c r="H228" s="7" t="s">
        <v>848</v>
      </c>
      <c r="I228" s="8" t="s">
        <v>887</v>
      </c>
    </row>
    <row r="229" spans="1:9" x14ac:dyDescent="0.25">
      <c r="A229" s="20">
        <v>226</v>
      </c>
      <c r="B229" s="5">
        <v>102583732</v>
      </c>
      <c r="C229" s="5" t="s">
        <v>1290</v>
      </c>
      <c r="D229" s="5" t="s">
        <v>846</v>
      </c>
      <c r="E229" s="5" t="s">
        <v>1289</v>
      </c>
      <c r="F229" s="5">
        <v>2025</v>
      </c>
      <c r="G229" s="6">
        <v>2</v>
      </c>
      <c r="H229" s="7" t="s">
        <v>848</v>
      </c>
      <c r="I229" s="8" t="s">
        <v>887</v>
      </c>
    </row>
    <row r="230" spans="1:9" x14ac:dyDescent="0.25">
      <c r="A230" s="20">
        <v>227</v>
      </c>
      <c r="B230" s="5">
        <v>132580086</v>
      </c>
      <c r="C230" s="5" t="s">
        <v>1291</v>
      </c>
      <c r="D230" s="5" t="s">
        <v>846</v>
      </c>
      <c r="E230" s="5" t="s">
        <v>899</v>
      </c>
      <c r="F230" s="5">
        <v>2025</v>
      </c>
      <c r="G230" s="6">
        <v>6</v>
      </c>
      <c r="H230" s="7" t="s">
        <v>848</v>
      </c>
      <c r="I230" s="8" t="s">
        <v>887</v>
      </c>
    </row>
    <row r="231" spans="1:9" x14ac:dyDescent="0.25">
      <c r="A231" s="20">
        <v>228</v>
      </c>
      <c r="B231" s="5">
        <v>102583742</v>
      </c>
      <c r="C231" s="5" t="s">
        <v>1292</v>
      </c>
      <c r="D231" s="5" t="s">
        <v>846</v>
      </c>
      <c r="E231" s="5" t="s">
        <v>1293</v>
      </c>
      <c r="F231" s="5">
        <v>2025</v>
      </c>
      <c r="G231" s="6">
        <v>3</v>
      </c>
      <c r="H231" s="7" t="s">
        <v>848</v>
      </c>
      <c r="I231" s="8" t="s">
        <v>887</v>
      </c>
    </row>
    <row r="232" spans="1:9" x14ac:dyDescent="0.25">
      <c r="A232" s="20">
        <v>229</v>
      </c>
      <c r="B232" s="5">
        <v>132580087</v>
      </c>
      <c r="C232" s="5" t="s">
        <v>1294</v>
      </c>
      <c r="D232" s="5" t="s">
        <v>846</v>
      </c>
      <c r="E232" s="5" t="s">
        <v>896</v>
      </c>
      <c r="F232" s="5">
        <v>2025</v>
      </c>
      <c r="G232" s="6">
        <v>5</v>
      </c>
      <c r="H232" s="7" t="s">
        <v>848</v>
      </c>
      <c r="I232" s="8" t="s">
        <v>887</v>
      </c>
    </row>
    <row r="233" spans="1:9" x14ac:dyDescent="0.25">
      <c r="A233" s="20">
        <v>230</v>
      </c>
      <c r="B233" s="5">
        <v>132580089</v>
      </c>
      <c r="C233" s="5" t="s">
        <v>1295</v>
      </c>
      <c r="D233" s="5" t="s">
        <v>846</v>
      </c>
      <c r="E233" s="5" t="s">
        <v>1287</v>
      </c>
      <c r="F233" s="5">
        <v>2025</v>
      </c>
      <c r="G233" s="6">
        <v>0.8</v>
      </c>
      <c r="H233" s="7" t="s">
        <v>848</v>
      </c>
      <c r="I233" s="8" t="s">
        <v>887</v>
      </c>
    </row>
    <row r="234" spans="1:9" x14ac:dyDescent="0.25">
      <c r="A234" s="20">
        <v>231</v>
      </c>
      <c r="B234" s="5">
        <v>132580088</v>
      </c>
      <c r="C234" s="5" t="s">
        <v>1296</v>
      </c>
      <c r="D234" s="5" t="s">
        <v>846</v>
      </c>
      <c r="E234" s="5" t="s">
        <v>1287</v>
      </c>
      <c r="F234" s="5">
        <v>2025</v>
      </c>
      <c r="G234" s="6">
        <v>1.5</v>
      </c>
      <c r="H234" s="7" t="s">
        <v>848</v>
      </c>
      <c r="I234" s="8" t="s">
        <v>887</v>
      </c>
    </row>
    <row r="235" spans="1:9" x14ac:dyDescent="0.25">
      <c r="A235" s="20">
        <v>232</v>
      </c>
      <c r="B235" s="5">
        <v>102583880</v>
      </c>
      <c r="C235" s="5" t="s">
        <v>1297</v>
      </c>
      <c r="D235" s="5" t="s">
        <v>846</v>
      </c>
      <c r="E235" s="5" t="s">
        <v>1298</v>
      </c>
      <c r="F235" s="5">
        <v>2025</v>
      </c>
      <c r="G235" s="6">
        <v>6</v>
      </c>
      <c r="H235" s="7" t="s">
        <v>848</v>
      </c>
      <c r="I235" s="8" t="s">
        <v>887</v>
      </c>
    </row>
    <row r="236" spans="1:9" x14ac:dyDescent="0.25">
      <c r="A236" s="20">
        <v>233</v>
      </c>
      <c r="B236" s="5">
        <v>102583876</v>
      </c>
      <c r="C236" s="5" t="s">
        <v>1299</v>
      </c>
      <c r="D236" s="5" t="s">
        <v>846</v>
      </c>
      <c r="E236" s="5" t="s">
        <v>1089</v>
      </c>
      <c r="F236" s="5">
        <v>2025</v>
      </c>
      <c r="G236" s="6">
        <v>5</v>
      </c>
      <c r="H236" s="7" t="s">
        <v>848</v>
      </c>
      <c r="I236" s="8" t="s">
        <v>887</v>
      </c>
    </row>
    <row r="237" spans="1:9" x14ac:dyDescent="0.25">
      <c r="A237" s="20">
        <v>234</v>
      </c>
      <c r="B237" s="5">
        <v>102583924</v>
      </c>
      <c r="C237" s="5" t="s">
        <v>1300</v>
      </c>
      <c r="D237" s="5" t="s">
        <v>846</v>
      </c>
      <c r="E237" s="5" t="s">
        <v>916</v>
      </c>
      <c r="F237" s="5">
        <v>2025</v>
      </c>
      <c r="G237" s="6">
        <v>4.5999999999999996</v>
      </c>
      <c r="H237" s="7" t="s">
        <v>848</v>
      </c>
      <c r="I237" s="8" t="s">
        <v>887</v>
      </c>
    </row>
    <row r="238" spans="1:9" x14ac:dyDescent="0.25">
      <c r="A238" s="20">
        <v>235</v>
      </c>
      <c r="B238" s="5">
        <v>132580094</v>
      </c>
      <c r="C238" s="5" t="s">
        <v>1301</v>
      </c>
      <c r="D238" s="5" t="s">
        <v>846</v>
      </c>
      <c r="E238" s="5" t="s">
        <v>1287</v>
      </c>
      <c r="F238" s="5">
        <v>2025</v>
      </c>
      <c r="G238" s="6">
        <v>1</v>
      </c>
      <c r="H238" s="7" t="s">
        <v>848</v>
      </c>
      <c r="I238" s="8" t="s">
        <v>887</v>
      </c>
    </row>
    <row r="239" spans="1:9" x14ac:dyDescent="0.25">
      <c r="A239" s="20">
        <v>236</v>
      </c>
      <c r="B239" s="5">
        <v>132580091</v>
      </c>
      <c r="C239" s="5" t="s">
        <v>1302</v>
      </c>
      <c r="D239" s="5" t="s">
        <v>846</v>
      </c>
      <c r="E239" s="5" t="s">
        <v>1287</v>
      </c>
      <c r="F239" s="5">
        <v>2025</v>
      </c>
      <c r="G239" s="6">
        <v>1</v>
      </c>
      <c r="H239" s="7" t="s">
        <v>848</v>
      </c>
      <c r="I239" s="8" t="s">
        <v>887</v>
      </c>
    </row>
    <row r="240" spans="1:9" x14ac:dyDescent="0.25">
      <c r="A240" s="20">
        <v>237</v>
      </c>
      <c r="B240" s="5">
        <v>132580092</v>
      </c>
      <c r="C240" s="5" t="s">
        <v>1303</v>
      </c>
      <c r="D240" s="5" t="s">
        <v>846</v>
      </c>
      <c r="E240" s="5" t="s">
        <v>1287</v>
      </c>
      <c r="F240" s="5">
        <v>2025</v>
      </c>
      <c r="G240" s="6">
        <v>1</v>
      </c>
      <c r="H240" s="7" t="s">
        <v>848</v>
      </c>
      <c r="I240" s="8" t="s">
        <v>887</v>
      </c>
    </row>
    <row r="241" spans="1:9" x14ac:dyDescent="0.25">
      <c r="A241" s="20">
        <v>238</v>
      </c>
      <c r="B241" s="5">
        <v>132580097</v>
      </c>
      <c r="C241" s="5" t="s">
        <v>1304</v>
      </c>
      <c r="D241" s="5" t="s">
        <v>846</v>
      </c>
      <c r="E241" s="5" t="s">
        <v>1287</v>
      </c>
      <c r="F241" s="5">
        <v>2025</v>
      </c>
      <c r="G241" s="6">
        <v>1</v>
      </c>
      <c r="H241" s="7" t="s">
        <v>848</v>
      </c>
      <c r="I241" s="8" t="s">
        <v>887</v>
      </c>
    </row>
    <row r="242" spans="1:9" x14ac:dyDescent="0.25">
      <c r="A242" s="20">
        <v>239</v>
      </c>
      <c r="B242" s="5">
        <v>132580096</v>
      </c>
      <c r="C242" s="5" t="s">
        <v>1305</v>
      </c>
      <c r="D242" s="5" t="s">
        <v>846</v>
      </c>
      <c r="E242" s="5" t="s">
        <v>873</v>
      </c>
      <c r="F242" s="5">
        <v>2025</v>
      </c>
      <c r="G242" s="6">
        <v>20</v>
      </c>
      <c r="H242" s="7" t="s">
        <v>848</v>
      </c>
      <c r="I242" s="8" t="s">
        <v>887</v>
      </c>
    </row>
    <row r="243" spans="1:9" x14ac:dyDescent="0.25">
      <c r="A243" s="20">
        <v>240</v>
      </c>
      <c r="B243" s="5">
        <v>132580104</v>
      </c>
      <c r="C243" s="5" t="s">
        <v>1306</v>
      </c>
      <c r="D243" s="5" t="s">
        <v>846</v>
      </c>
      <c r="E243" s="5" t="s">
        <v>1307</v>
      </c>
      <c r="F243" s="5">
        <v>2025</v>
      </c>
      <c r="G243" s="6">
        <v>5</v>
      </c>
      <c r="H243" s="7" t="s">
        <v>848</v>
      </c>
      <c r="I243" s="8" t="s">
        <v>887</v>
      </c>
    </row>
    <row r="244" spans="1:9" x14ac:dyDescent="0.25">
      <c r="A244" s="20">
        <v>241</v>
      </c>
      <c r="B244" s="5" t="s">
        <v>1321</v>
      </c>
      <c r="C244" s="5" t="s">
        <v>1308</v>
      </c>
      <c r="D244" s="5" t="s">
        <v>846</v>
      </c>
      <c r="E244" s="5" t="s">
        <v>899</v>
      </c>
      <c r="F244" s="5">
        <v>2025</v>
      </c>
      <c r="G244" s="6">
        <v>5</v>
      </c>
      <c r="H244" s="7" t="s">
        <v>848</v>
      </c>
      <c r="I244" s="8" t="s">
        <v>887</v>
      </c>
    </row>
    <row r="245" spans="1:9" x14ac:dyDescent="0.25">
      <c r="A245" s="20">
        <v>242</v>
      </c>
      <c r="B245" s="5">
        <v>132580105</v>
      </c>
      <c r="C245" s="5" t="s">
        <v>1309</v>
      </c>
      <c r="D245" s="5" t="s">
        <v>846</v>
      </c>
      <c r="E245" s="5" t="s">
        <v>1287</v>
      </c>
      <c r="F245" s="5">
        <v>2025</v>
      </c>
      <c r="G245" s="6">
        <v>1.3</v>
      </c>
      <c r="H245" s="7" t="s">
        <v>848</v>
      </c>
      <c r="I245" s="8" t="s">
        <v>887</v>
      </c>
    </row>
    <row r="246" spans="1:9" x14ac:dyDescent="0.25">
      <c r="A246" s="20">
        <v>243</v>
      </c>
      <c r="B246" s="5">
        <v>132580107</v>
      </c>
      <c r="C246" s="5" t="s">
        <v>1310</v>
      </c>
      <c r="D246" s="5" t="s">
        <v>846</v>
      </c>
      <c r="E246" s="5" t="s">
        <v>1287</v>
      </c>
      <c r="F246" s="5">
        <v>2025</v>
      </c>
      <c r="G246" s="6">
        <v>0.5</v>
      </c>
      <c r="H246" s="7" t="s">
        <v>848</v>
      </c>
      <c r="I246" s="8" t="s">
        <v>887</v>
      </c>
    </row>
    <row r="247" spans="1:9" x14ac:dyDescent="0.25">
      <c r="A247" s="20">
        <v>244</v>
      </c>
      <c r="B247" s="5">
        <v>132580108</v>
      </c>
      <c r="C247" s="5" t="s">
        <v>1311</v>
      </c>
      <c r="D247" s="5" t="s">
        <v>846</v>
      </c>
      <c r="E247" s="5" t="s">
        <v>864</v>
      </c>
      <c r="F247" s="5">
        <v>2025</v>
      </c>
      <c r="G247" s="6">
        <v>5</v>
      </c>
      <c r="H247" s="7" t="s">
        <v>848</v>
      </c>
      <c r="I247" s="8" t="s">
        <v>887</v>
      </c>
    </row>
    <row r="248" spans="1:9" x14ac:dyDescent="0.25">
      <c r="A248" s="20">
        <v>245</v>
      </c>
      <c r="B248" s="5">
        <v>132580110</v>
      </c>
      <c r="C248" s="5" t="s">
        <v>1312</v>
      </c>
      <c r="D248" s="5" t="s">
        <v>846</v>
      </c>
      <c r="E248" s="5" t="s">
        <v>869</v>
      </c>
      <c r="F248" s="5">
        <v>2025</v>
      </c>
      <c r="G248" s="6">
        <v>20</v>
      </c>
      <c r="H248" s="7" t="s">
        <v>848</v>
      </c>
      <c r="I248" s="8" t="s">
        <v>887</v>
      </c>
    </row>
    <row r="249" spans="1:9" x14ac:dyDescent="0.25">
      <c r="A249" s="20">
        <v>246</v>
      </c>
      <c r="B249" s="5">
        <v>132580111</v>
      </c>
      <c r="C249" s="5" t="s">
        <v>1313</v>
      </c>
      <c r="D249" s="5" t="s">
        <v>846</v>
      </c>
      <c r="E249" s="5" t="s">
        <v>869</v>
      </c>
      <c r="F249" s="5">
        <v>2025</v>
      </c>
      <c r="G249" s="6">
        <v>20</v>
      </c>
      <c r="H249" s="7" t="s">
        <v>848</v>
      </c>
      <c r="I249" s="8" t="s">
        <v>887</v>
      </c>
    </row>
    <row r="250" spans="1:9" x14ac:dyDescent="0.25">
      <c r="A250" s="20">
        <v>247</v>
      </c>
      <c r="B250" s="5">
        <v>132580113</v>
      </c>
      <c r="C250" s="5" t="s">
        <v>1314</v>
      </c>
      <c r="D250" s="5" t="s">
        <v>846</v>
      </c>
      <c r="E250" s="5" t="s">
        <v>901</v>
      </c>
      <c r="F250" s="5">
        <v>2025</v>
      </c>
      <c r="G250" s="6">
        <v>10</v>
      </c>
      <c r="H250" s="7" t="s">
        <v>848</v>
      </c>
      <c r="I250" s="8" t="s">
        <v>887</v>
      </c>
    </row>
    <row r="251" spans="1:9" x14ac:dyDescent="0.25">
      <c r="A251" s="20">
        <v>248</v>
      </c>
      <c r="B251" s="5">
        <v>132580112</v>
      </c>
      <c r="C251" s="5" t="s">
        <v>1315</v>
      </c>
      <c r="D251" s="5" t="s">
        <v>846</v>
      </c>
      <c r="E251" s="5" t="s">
        <v>1002</v>
      </c>
      <c r="F251" s="5">
        <v>2025</v>
      </c>
      <c r="G251" s="6">
        <v>8</v>
      </c>
      <c r="H251" s="7" t="s">
        <v>848</v>
      </c>
      <c r="I251" s="8" t="s">
        <v>887</v>
      </c>
    </row>
    <row r="252" spans="1:9" x14ac:dyDescent="0.25">
      <c r="A252" s="20">
        <v>249</v>
      </c>
      <c r="B252" s="5">
        <v>132580115</v>
      </c>
      <c r="C252" s="5" t="s">
        <v>1316</v>
      </c>
      <c r="D252" s="5" t="s">
        <v>846</v>
      </c>
      <c r="E252" s="5" t="s">
        <v>901</v>
      </c>
      <c r="F252" s="5">
        <v>2025</v>
      </c>
      <c r="G252" s="6">
        <v>10</v>
      </c>
      <c r="H252" s="7" t="s">
        <v>848</v>
      </c>
      <c r="I252" s="8" t="s">
        <v>887</v>
      </c>
    </row>
    <row r="253" spans="1:9" x14ac:dyDescent="0.25">
      <c r="A253" s="20">
        <v>250</v>
      </c>
      <c r="B253" s="5">
        <v>132580114</v>
      </c>
      <c r="C253" s="5" t="s">
        <v>1317</v>
      </c>
      <c r="D253" s="5" t="s">
        <v>846</v>
      </c>
      <c r="E253" s="5" t="s">
        <v>1287</v>
      </c>
      <c r="F253" s="5">
        <v>2025</v>
      </c>
      <c r="G253" s="6">
        <v>1.2</v>
      </c>
      <c r="H253" s="7" t="s">
        <v>848</v>
      </c>
      <c r="I253" s="8" t="s">
        <v>887</v>
      </c>
    </row>
    <row r="254" spans="1:9" x14ac:dyDescent="0.25">
      <c r="A254" s="20">
        <v>251</v>
      </c>
      <c r="B254" s="5">
        <v>102584507</v>
      </c>
      <c r="C254" s="5" t="s">
        <v>1318</v>
      </c>
      <c r="D254" s="5" t="s">
        <v>846</v>
      </c>
      <c r="E254" s="5" t="s">
        <v>1240</v>
      </c>
      <c r="F254" s="5">
        <v>2025</v>
      </c>
      <c r="G254" s="6">
        <v>7</v>
      </c>
      <c r="H254" s="7" t="s">
        <v>848</v>
      </c>
      <c r="I254" s="8" t="s">
        <v>887</v>
      </c>
    </row>
    <row r="255" spans="1:9" x14ac:dyDescent="0.25">
      <c r="A255" s="20">
        <v>252</v>
      </c>
      <c r="B255" s="5">
        <v>102584579</v>
      </c>
      <c r="C255" s="5" t="s">
        <v>1319</v>
      </c>
      <c r="D255" s="5" t="s">
        <v>846</v>
      </c>
      <c r="E255" s="5" t="s">
        <v>1320</v>
      </c>
      <c r="F255" s="5">
        <v>2025</v>
      </c>
      <c r="G255" s="6">
        <v>10</v>
      </c>
      <c r="H255" s="7" t="s">
        <v>848</v>
      </c>
      <c r="I255" s="8" t="s">
        <v>887</v>
      </c>
    </row>
    <row r="256" spans="1:9" x14ac:dyDescent="0.25">
      <c r="A256" s="20">
        <v>253</v>
      </c>
      <c r="B256" s="5">
        <v>102585036</v>
      </c>
      <c r="C256" s="5" t="s">
        <v>1322</v>
      </c>
      <c r="D256" s="5" t="s">
        <v>846</v>
      </c>
      <c r="E256" s="5" t="s">
        <v>1089</v>
      </c>
      <c r="F256" s="5">
        <v>2025</v>
      </c>
      <c r="G256" s="6">
        <v>2</v>
      </c>
      <c r="H256" s="7" t="s">
        <v>848</v>
      </c>
      <c r="I256" s="8" t="s">
        <v>852</v>
      </c>
    </row>
    <row r="257" spans="1:9" x14ac:dyDescent="0.25">
      <c r="A257" s="20">
        <v>254</v>
      </c>
      <c r="B257" s="5">
        <v>132580131</v>
      </c>
      <c r="C257" s="5" t="s">
        <v>1323</v>
      </c>
      <c r="D257" s="5" t="s">
        <v>846</v>
      </c>
      <c r="E257" s="5" t="s">
        <v>898</v>
      </c>
      <c r="F257" s="5">
        <v>2025</v>
      </c>
      <c r="G257" s="6">
        <v>10</v>
      </c>
      <c r="H257" s="7" t="s">
        <v>848</v>
      </c>
      <c r="I257" s="8" t="s">
        <v>852</v>
      </c>
    </row>
    <row r="258" spans="1:9" x14ac:dyDescent="0.25">
      <c r="A258" s="20">
        <v>255</v>
      </c>
      <c r="B258" s="5">
        <v>102584940</v>
      </c>
      <c r="C258" s="5" t="s">
        <v>1324</v>
      </c>
      <c r="D258" s="5" t="s">
        <v>846</v>
      </c>
      <c r="E258" s="5" t="s">
        <v>1240</v>
      </c>
      <c r="F258" s="5">
        <v>2025</v>
      </c>
      <c r="G258" s="6">
        <v>7</v>
      </c>
      <c r="H258" s="7" t="s">
        <v>848</v>
      </c>
      <c r="I258" s="8" t="s">
        <v>852</v>
      </c>
    </row>
    <row r="259" spans="1:9" x14ac:dyDescent="0.25">
      <c r="A259" s="20">
        <v>256</v>
      </c>
      <c r="B259" s="5">
        <v>102584866</v>
      </c>
      <c r="C259" s="5" t="s">
        <v>1325</v>
      </c>
      <c r="D259" s="5" t="s">
        <v>846</v>
      </c>
      <c r="E259" s="5" t="s">
        <v>1333</v>
      </c>
      <c r="F259" s="5">
        <v>2025</v>
      </c>
      <c r="G259" s="6">
        <v>1.75</v>
      </c>
      <c r="H259" s="7" t="s">
        <v>848</v>
      </c>
      <c r="I259" s="8" t="s">
        <v>852</v>
      </c>
    </row>
    <row r="260" spans="1:9" x14ac:dyDescent="0.25">
      <c r="A260" s="20">
        <v>257</v>
      </c>
      <c r="B260" s="5">
        <v>132500019</v>
      </c>
      <c r="C260" s="5" t="s">
        <v>1326</v>
      </c>
      <c r="D260" s="5" t="s">
        <v>846</v>
      </c>
      <c r="E260" s="5" t="s">
        <v>979</v>
      </c>
      <c r="F260" s="5">
        <v>2025</v>
      </c>
      <c r="G260" s="6">
        <v>5</v>
      </c>
      <c r="H260" s="7" t="s">
        <v>848</v>
      </c>
      <c r="I260" s="8" t="s">
        <v>852</v>
      </c>
    </row>
    <row r="261" spans="1:9" x14ac:dyDescent="0.25">
      <c r="A261" s="20">
        <v>258</v>
      </c>
      <c r="B261" s="5">
        <v>132580125</v>
      </c>
      <c r="C261" s="5" t="s">
        <v>1327</v>
      </c>
      <c r="D261" s="5" t="s">
        <v>846</v>
      </c>
      <c r="E261" s="5" t="s">
        <v>989</v>
      </c>
      <c r="F261" s="5">
        <v>2025</v>
      </c>
      <c r="G261" s="6">
        <v>5</v>
      </c>
      <c r="H261" s="7" t="s">
        <v>848</v>
      </c>
      <c r="I261" s="8" t="s">
        <v>852</v>
      </c>
    </row>
    <row r="262" spans="1:9" x14ac:dyDescent="0.25">
      <c r="A262" s="20">
        <v>259</v>
      </c>
      <c r="B262" s="5">
        <v>102584769</v>
      </c>
      <c r="C262" s="5" t="s">
        <v>1328</v>
      </c>
      <c r="D262" s="5" t="s">
        <v>846</v>
      </c>
      <c r="E262" s="5" t="s">
        <v>1089</v>
      </c>
      <c r="F262" s="5">
        <v>2025</v>
      </c>
      <c r="G262" s="6">
        <v>3</v>
      </c>
      <c r="H262" s="7" t="s">
        <v>848</v>
      </c>
      <c r="I262" s="8" t="s">
        <v>852</v>
      </c>
    </row>
    <row r="263" spans="1:9" x14ac:dyDescent="0.25">
      <c r="A263" s="20">
        <v>260</v>
      </c>
      <c r="B263" s="48">
        <v>132580123</v>
      </c>
      <c r="C263" s="48" t="s">
        <v>1329</v>
      </c>
      <c r="D263" s="5" t="s">
        <v>846</v>
      </c>
      <c r="E263" s="48" t="s">
        <v>1334</v>
      </c>
      <c r="F263" s="5">
        <v>2025</v>
      </c>
      <c r="G263" s="48">
        <v>6</v>
      </c>
      <c r="H263" s="7" t="s">
        <v>848</v>
      </c>
      <c r="I263" s="8" t="s">
        <v>852</v>
      </c>
    </row>
    <row r="264" spans="1:9" x14ac:dyDescent="0.25">
      <c r="A264" s="20">
        <v>261</v>
      </c>
      <c r="B264" s="48">
        <v>132580121</v>
      </c>
      <c r="C264" s="48" t="s">
        <v>1330</v>
      </c>
      <c r="D264" s="5" t="s">
        <v>846</v>
      </c>
      <c r="E264" s="48" t="s">
        <v>864</v>
      </c>
      <c r="F264" s="5">
        <v>2025</v>
      </c>
      <c r="G264" s="48">
        <v>5</v>
      </c>
      <c r="H264" s="7" t="s">
        <v>848</v>
      </c>
      <c r="I264" s="8" t="s">
        <v>852</v>
      </c>
    </row>
    <row r="265" spans="1:9" x14ac:dyDescent="0.25">
      <c r="A265" s="20">
        <v>262</v>
      </c>
      <c r="B265" s="48">
        <v>132580118</v>
      </c>
      <c r="C265" s="48" t="s">
        <v>1331</v>
      </c>
      <c r="D265" s="5" t="s">
        <v>846</v>
      </c>
      <c r="E265" s="48" t="s">
        <v>1002</v>
      </c>
      <c r="F265" s="5">
        <v>2025</v>
      </c>
      <c r="G265" s="48">
        <v>7</v>
      </c>
      <c r="H265" s="7" t="s">
        <v>848</v>
      </c>
      <c r="I265" s="8" t="s">
        <v>852</v>
      </c>
    </row>
    <row r="266" spans="1:9" x14ac:dyDescent="0.25">
      <c r="A266" s="20">
        <v>263</v>
      </c>
      <c r="B266" s="48">
        <v>132580117</v>
      </c>
      <c r="C266" s="48" t="s">
        <v>1332</v>
      </c>
      <c r="D266" s="5" t="s">
        <v>846</v>
      </c>
      <c r="E266" s="48" t="s">
        <v>1335</v>
      </c>
      <c r="F266" s="5">
        <v>2025</v>
      </c>
      <c r="G266" s="48">
        <v>3</v>
      </c>
      <c r="H266" s="7" t="s">
        <v>848</v>
      </c>
      <c r="I266" s="8" t="s">
        <v>852</v>
      </c>
    </row>
    <row r="267" spans="1:9" x14ac:dyDescent="0.25">
      <c r="A267" s="20">
        <v>264</v>
      </c>
      <c r="B267" s="48">
        <v>132500020</v>
      </c>
      <c r="C267" s="48" t="s">
        <v>1337</v>
      </c>
      <c r="D267" s="5" t="s">
        <v>846</v>
      </c>
      <c r="E267" s="48" t="s">
        <v>1347</v>
      </c>
      <c r="F267" s="5">
        <v>2025</v>
      </c>
      <c r="G267" s="48">
        <v>3</v>
      </c>
      <c r="H267" s="7" t="s">
        <v>848</v>
      </c>
      <c r="I267" s="8" t="s">
        <v>852</v>
      </c>
    </row>
    <row r="268" spans="1:9" x14ac:dyDescent="0.25">
      <c r="A268" s="20">
        <v>265</v>
      </c>
      <c r="B268" s="48">
        <v>132580136</v>
      </c>
      <c r="C268" s="48" t="s">
        <v>1338</v>
      </c>
      <c r="D268" s="5" t="s">
        <v>846</v>
      </c>
      <c r="E268" s="48" t="s">
        <v>989</v>
      </c>
      <c r="F268" s="5">
        <v>2025</v>
      </c>
      <c r="G268" s="48">
        <v>5</v>
      </c>
      <c r="H268" s="7" t="s">
        <v>848</v>
      </c>
      <c r="I268" s="8" t="s">
        <v>852</v>
      </c>
    </row>
    <row r="269" spans="1:9" x14ac:dyDescent="0.25">
      <c r="A269" s="20">
        <v>266</v>
      </c>
      <c r="B269" s="48">
        <v>102585158</v>
      </c>
      <c r="C269" s="48" t="s">
        <v>1339</v>
      </c>
      <c r="D269" s="5" t="s">
        <v>846</v>
      </c>
      <c r="E269" s="48" t="s">
        <v>1348</v>
      </c>
      <c r="F269" s="5">
        <v>2025</v>
      </c>
      <c r="G269" s="48">
        <v>3.5</v>
      </c>
      <c r="H269" s="7" t="s">
        <v>848</v>
      </c>
      <c r="I269" s="8" t="s">
        <v>852</v>
      </c>
    </row>
    <row r="270" spans="1:9" x14ac:dyDescent="0.25">
      <c r="A270" s="20">
        <v>267</v>
      </c>
      <c r="B270" s="48">
        <v>102501767</v>
      </c>
      <c r="C270" s="48" t="s">
        <v>1340</v>
      </c>
      <c r="D270" s="5" t="s">
        <v>846</v>
      </c>
      <c r="E270" s="48" t="s">
        <v>879</v>
      </c>
      <c r="F270" s="5">
        <v>2025</v>
      </c>
      <c r="G270" s="48">
        <v>5</v>
      </c>
      <c r="H270" s="7" t="s">
        <v>848</v>
      </c>
      <c r="I270" s="8" t="s">
        <v>852</v>
      </c>
    </row>
    <row r="271" spans="1:9" x14ac:dyDescent="0.25">
      <c r="A271" s="20">
        <v>268</v>
      </c>
      <c r="B271" s="48">
        <v>132580139</v>
      </c>
      <c r="C271" s="48" t="s">
        <v>1341</v>
      </c>
      <c r="D271" s="5" t="s">
        <v>846</v>
      </c>
      <c r="E271" s="48" t="s">
        <v>869</v>
      </c>
      <c r="F271" s="5">
        <v>2025</v>
      </c>
      <c r="G271" s="48">
        <v>20</v>
      </c>
      <c r="H271" s="7" t="s">
        <v>848</v>
      </c>
      <c r="I271" s="8" t="s">
        <v>852</v>
      </c>
    </row>
    <row r="272" spans="1:9" x14ac:dyDescent="0.25">
      <c r="A272" s="20">
        <v>269</v>
      </c>
      <c r="B272" s="48">
        <v>132580140</v>
      </c>
      <c r="C272" s="48" t="s">
        <v>1342</v>
      </c>
      <c r="D272" s="5" t="s">
        <v>846</v>
      </c>
      <c r="E272" s="48" t="s">
        <v>869</v>
      </c>
      <c r="F272" s="5">
        <v>2025</v>
      </c>
      <c r="G272" s="48">
        <v>20</v>
      </c>
      <c r="H272" s="7" t="s">
        <v>848</v>
      </c>
      <c r="I272" s="8" t="s">
        <v>852</v>
      </c>
    </row>
    <row r="273" spans="1:9" x14ac:dyDescent="0.25">
      <c r="A273" s="20">
        <v>270</v>
      </c>
      <c r="B273" s="48">
        <v>132580152</v>
      </c>
      <c r="C273" s="48" t="s">
        <v>1343</v>
      </c>
      <c r="D273" s="5" t="s">
        <v>846</v>
      </c>
      <c r="E273" s="48" t="s">
        <v>869</v>
      </c>
      <c r="F273" s="5">
        <v>2025</v>
      </c>
      <c r="G273" s="48">
        <v>20</v>
      </c>
      <c r="H273" s="7" t="s">
        <v>848</v>
      </c>
      <c r="I273" s="8" t="s">
        <v>852</v>
      </c>
    </row>
    <row r="274" spans="1:9" x14ac:dyDescent="0.25">
      <c r="A274" s="20">
        <v>271</v>
      </c>
      <c r="B274" s="5" t="s">
        <v>1344</v>
      </c>
      <c r="C274" s="48" t="s">
        <v>1345</v>
      </c>
      <c r="D274" s="5" t="s">
        <v>846</v>
      </c>
      <c r="E274" s="48" t="s">
        <v>1289</v>
      </c>
      <c r="F274" s="5">
        <v>2025</v>
      </c>
      <c r="G274" s="48">
        <v>1</v>
      </c>
      <c r="H274" s="7" t="s">
        <v>848</v>
      </c>
      <c r="I274" s="8" t="s">
        <v>852</v>
      </c>
    </row>
    <row r="275" spans="1:9" x14ac:dyDescent="0.25">
      <c r="A275" s="20">
        <v>272</v>
      </c>
      <c r="B275" s="5">
        <v>132580151</v>
      </c>
      <c r="C275" s="48" t="s">
        <v>1346</v>
      </c>
      <c r="D275" s="5" t="s">
        <v>846</v>
      </c>
      <c r="E275" s="48" t="s">
        <v>869</v>
      </c>
      <c r="F275" s="5">
        <v>2025</v>
      </c>
      <c r="G275" s="48">
        <v>20</v>
      </c>
      <c r="H275" s="7" t="s">
        <v>848</v>
      </c>
      <c r="I275" s="8" t="s">
        <v>852</v>
      </c>
    </row>
    <row r="276" spans="1:9" x14ac:dyDescent="0.25">
      <c r="A276" s="20">
        <v>273</v>
      </c>
      <c r="B276" s="5">
        <v>102680004</v>
      </c>
      <c r="C276" s="48" t="s">
        <v>1349</v>
      </c>
      <c r="D276" s="5" t="s">
        <v>846</v>
      </c>
      <c r="E276" s="48" t="s">
        <v>916</v>
      </c>
      <c r="F276" s="5">
        <v>2026</v>
      </c>
      <c r="G276" s="48">
        <v>10</v>
      </c>
      <c r="H276" s="7" t="s">
        <v>848</v>
      </c>
      <c r="I276" s="8" t="s">
        <v>852</v>
      </c>
    </row>
    <row r="277" spans="1:9" x14ac:dyDescent="0.25">
      <c r="A277" s="20">
        <v>274</v>
      </c>
      <c r="B277" s="5">
        <v>102680049</v>
      </c>
      <c r="C277" s="48" t="s">
        <v>1350</v>
      </c>
      <c r="D277" s="5" t="s">
        <v>846</v>
      </c>
      <c r="E277" s="48" t="s">
        <v>916</v>
      </c>
      <c r="F277" s="5">
        <v>2026</v>
      </c>
      <c r="G277" s="48">
        <v>5</v>
      </c>
      <c r="H277" s="7" t="s">
        <v>848</v>
      </c>
      <c r="I277" s="8" t="s">
        <v>852</v>
      </c>
    </row>
    <row r="278" spans="1:9" x14ac:dyDescent="0.25">
      <c r="A278" s="20">
        <v>275</v>
      </c>
      <c r="B278" s="5">
        <v>132680001</v>
      </c>
      <c r="C278" s="48" t="s">
        <v>1351</v>
      </c>
      <c r="D278" s="5" t="s">
        <v>846</v>
      </c>
      <c r="E278" s="48" t="s">
        <v>899</v>
      </c>
      <c r="F278" s="5">
        <v>2026</v>
      </c>
      <c r="G278" s="48">
        <v>5</v>
      </c>
      <c r="H278" s="7" t="s">
        <v>848</v>
      </c>
      <c r="I278" s="8" t="s">
        <v>852</v>
      </c>
    </row>
    <row r="279" spans="1:9" x14ac:dyDescent="0.25">
      <c r="A279" s="20">
        <v>276</v>
      </c>
      <c r="B279" s="5">
        <v>102680164</v>
      </c>
      <c r="C279" s="48" t="s">
        <v>1352</v>
      </c>
      <c r="D279" s="5" t="s">
        <v>846</v>
      </c>
      <c r="E279" s="48" t="s">
        <v>1353</v>
      </c>
      <c r="F279" s="5">
        <v>2026</v>
      </c>
      <c r="G279" s="48">
        <v>7</v>
      </c>
      <c r="H279" s="7" t="s">
        <v>848</v>
      </c>
      <c r="I279" s="8" t="s">
        <v>852</v>
      </c>
    </row>
    <row r="280" spans="1:9" x14ac:dyDescent="0.25">
      <c r="A280" s="20">
        <v>277</v>
      </c>
      <c r="B280" s="5">
        <v>132680002</v>
      </c>
      <c r="C280" s="48" t="s">
        <v>1354</v>
      </c>
      <c r="D280" s="5" t="s">
        <v>846</v>
      </c>
      <c r="E280" s="48" t="s">
        <v>1287</v>
      </c>
      <c r="F280" s="5">
        <v>2026</v>
      </c>
      <c r="G280" s="48">
        <v>2</v>
      </c>
      <c r="H280" s="7" t="s">
        <v>848</v>
      </c>
      <c r="I280" s="8" t="s">
        <v>852</v>
      </c>
    </row>
    <row r="281" spans="1:9" x14ac:dyDescent="0.25">
      <c r="A281" s="20">
        <v>278</v>
      </c>
      <c r="B281" s="5">
        <v>132680004</v>
      </c>
      <c r="C281" s="48" t="s">
        <v>1355</v>
      </c>
      <c r="D281" s="5" t="s">
        <v>846</v>
      </c>
      <c r="E281" s="48" t="s">
        <v>989</v>
      </c>
      <c r="F281" s="5">
        <v>2026</v>
      </c>
      <c r="G281" s="48">
        <v>5</v>
      </c>
      <c r="H281" s="7" t="s">
        <v>848</v>
      </c>
      <c r="I281" s="8" t="s">
        <v>852</v>
      </c>
    </row>
    <row r="282" spans="1:9" x14ac:dyDescent="0.25">
      <c r="A282" s="20">
        <v>279</v>
      </c>
      <c r="B282" s="5">
        <v>132680005</v>
      </c>
      <c r="C282" s="48" t="s">
        <v>1356</v>
      </c>
      <c r="D282" s="5" t="s">
        <v>846</v>
      </c>
      <c r="E282" s="48" t="s">
        <v>1287</v>
      </c>
      <c r="F282" s="5">
        <v>2026</v>
      </c>
      <c r="G282" s="48">
        <v>2</v>
      </c>
      <c r="H282" s="7" t="s">
        <v>848</v>
      </c>
      <c r="I282" s="8" t="s">
        <v>852</v>
      </c>
    </row>
    <row r="283" spans="1:9" x14ac:dyDescent="0.25">
      <c r="A283" s="20">
        <v>280</v>
      </c>
      <c r="B283" s="5" t="s">
        <v>1357</v>
      </c>
      <c r="C283" s="48" t="s">
        <v>1358</v>
      </c>
      <c r="D283" s="5" t="s">
        <v>846</v>
      </c>
      <c r="E283" s="48" t="s">
        <v>1336</v>
      </c>
      <c r="F283" s="5">
        <v>2026</v>
      </c>
      <c r="G283" s="48">
        <v>5</v>
      </c>
      <c r="H283" s="7" t="s">
        <v>848</v>
      </c>
      <c r="I283" s="8" t="s">
        <v>852</v>
      </c>
    </row>
    <row r="284" spans="1:9" x14ac:dyDescent="0.25">
      <c r="A284" s="20">
        <v>281</v>
      </c>
      <c r="B284" s="5">
        <v>132680013</v>
      </c>
      <c r="C284" s="48" t="s">
        <v>1359</v>
      </c>
      <c r="D284" s="5" t="s">
        <v>846</v>
      </c>
      <c r="E284" s="48" t="s">
        <v>898</v>
      </c>
      <c r="F284" s="5">
        <v>2026</v>
      </c>
      <c r="G284" s="48">
        <v>10</v>
      </c>
      <c r="H284" s="7" t="s">
        <v>848</v>
      </c>
      <c r="I284" s="8" t="s">
        <v>1360</v>
      </c>
    </row>
    <row r="285" spans="1:9" x14ac:dyDescent="0.25">
      <c r="A285" s="20">
        <v>282</v>
      </c>
      <c r="B285" s="5">
        <v>102680520</v>
      </c>
      <c r="C285" s="48" t="s">
        <v>1361</v>
      </c>
      <c r="D285" s="5" t="s">
        <v>846</v>
      </c>
      <c r="E285" s="48" t="s">
        <v>1348</v>
      </c>
      <c r="F285" s="5">
        <v>2026</v>
      </c>
      <c r="G285" s="48">
        <v>2</v>
      </c>
      <c r="H285" s="7" t="s">
        <v>848</v>
      </c>
      <c r="I285" s="8" t="s">
        <v>1360</v>
      </c>
    </row>
    <row r="286" spans="1:9" x14ac:dyDescent="0.25">
      <c r="A286" s="20">
        <v>283</v>
      </c>
      <c r="B286" s="5">
        <v>102680526</v>
      </c>
      <c r="C286" s="48" t="s">
        <v>1362</v>
      </c>
      <c r="D286" s="5" t="s">
        <v>846</v>
      </c>
      <c r="E286" s="48" t="s">
        <v>915</v>
      </c>
      <c r="F286" s="5">
        <v>2026</v>
      </c>
      <c r="G286" s="48">
        <v>50</v>
      </c>
      <c r="H286" s="7" t="s">
        <v>848</v>
      </c>
      <c r="I286" s="8" t="s">
        <v>1360</v>
      </c>
    </row>
    <row r="287" spans="1:9" x14ac:dyDescent="0.25">
      <c r="A287" s="20">
        <v>284</v>
      </c>
      <c r="B287" s="5">
        <v>132680011</v>
      </c>
      <c r="C287" s="48" t="s">
        <v>1363</v>
      </c>
      <c r="D287" s="5" t="s">
        <v>846</v>
      </c>
      <c r="E287" s="48" t="s">
        <v>1287</v>
      </c>
      <c r="F287" s="5">
        <v>2026</v>
      </c>
      <c r="G287" s="48">
        <v>2</v>
      </c>
      <c r="H287" s="7" t="s">
        <v>848</v>
      </c>
      <c r="I287" s="8" t="s">
        <v>1360</v>
      </c>
    </row>
    <row r="288" spans="1:9" x14ac:dyDescent="0.25">
      <c r="A288" s="20">
        <v>285</v>
      </c>
      <c r="B288" s="5">
        <v>132680010</v>
      </c>
      <c r="C288" s="48" t="s">
        <v>1364</v>
      </c>
      <c r="D288" s="5" t="s">
        <v>846</v>
      </c>
      <c r="E288" s="48" t="s">
        <v>1287</v>
      </c>
      <c r="F288" s="5">
        <v>2026</v>
      </c>
      <c r="G288" s="48">
        <v>2</v>
      </c>
      <c r="H288" s="7" t="s">
        <v>848</v>
      </c>
      <c r="I288" s="8" t="s">
        <v>1360</v>
      </c>
    </row>
    <row r="289" spans="1:9" x14ac:dyDescent="0.25">
      <c r="A289" s="20">
        <v>286</v>
      </c>
      <c r="B289" s="5">
        <v>132600021</v>
      </c>
      <c r="C289" s="48" t="s">
        <v>1365</v>
      </c>
      <c r="D289" s="5" t="s">
        <v>846</v>
      </c>
      <c r="E289" s="48" t="s">
        <v>979</v>
      </c>
      <c r="F289" s="5">
        <v>2026</v>
      </c>
      <c r="G289" s="48">
        <v>5</v>
      </c>
      <c r="H289" s="7" t="s">
        <v>848</v>
      </c>
      <c r="I289" s="8" t="s">
        <v>1360</v>
      </c>
    </row>
    <row r="290" spans="1:9" x14ac:dyDescent="0.25">
      <c r="A290" s="20">
        <v>287</v>
      </c>
      <c r="B290" s="5">
        <v>132600022</v>
      </c>
      <c r="C290" s="48" t="s">
        <v>1366</v>
      </c>
      <c r="D290" s="5" t="s">
        <v>846</v>
      </c>
      <c r="E290" s="48" t="s">
        <v>1347</v>
      </c>
      <c r="F290" s="5">
        <v>2026</v>
      </c>
      <c r="G290" s="48">
        <v>1</v>
      </c>
      <c r="H290" s="7" t="s">
        <v>848</v>
      </c>
      <c r="I290" s="8" t="s">
        <v>1360</v>
      </c>
    </row>
    <row r="291" spans="1:9" x14ac:dyDescent="0.25">
      <c r="A291" s="20">
        <v>288</v>
      </c>
      <c r="B291" s="5">
        <v>132600023</v>
      </c>
      <c r="C291" s="48" t="s">
        <v>1367</v>
      </c>
      <c r="D291" s="5" t="s">
        <v>846</v>
      </c>
      <c r="E291" s="48" t="s">
        <v>1347</v>
      </c>
      <c r="F291" s="5">
        <v>2026</v>
      </c>
      <c r="G291" s="48">
        <v>2</v>
      </c>
      <c r="H291" s="7" t="s">
        <v>848</v>
      </c>
      <c r="I291" s="8" t="s">
        <v>1360</v>
      </c>
    </row>
    <row r="292" spans="1:9" x14ac:dyDescent="0.25">
      <c r="A292" s="20">
        <v>289</v>
      </c>
      <c r="B292" s="5">
        <v>132680014</v>
      </c>
      <c r="C292" s="48" t="s">
        <v>1368</v>
      </c>
      <c r="D292" s="5" t="s">
        <v>846</v>
      </c>
      <c r="E292" s="48" t="s">
        <v>864</v>
      </c>
      <c r="F292" s="5">
        <v>2026</v>
      </c>
      <c r="G292" s="48">
        <v>5</v>
      </c>
      <c r="H292" s="7" t="s">
        <v>848</v>
      </c>
      <c r="I292" s="8" t="s">
        <v>1360</v>
      </c>
    </row>
    <row r="293" spans="1:9" x14ac:dyDescent="0.25">
      <c r="A293" s="20">
        <v>290</v>
      </c>
      <c r="B293" s="5">
        <v>132680017</v>
      </c>
      <c r="C293" s="48" t="s">
        <v>1369</v>
      </c>
      <c r="D293" s="5" t="s">
        <v>846</v>
      </c>
      <c r="E293" s="48" t="s">
        <v>1287</v>
      </c>
      <c r="F293" s="5">
        <v>2026</v>
      </c>
      <c r="G293" s="48">
        <v>2</v>
      </c>
      <c r="H293" s="7" t="s">
        <v>848</v>
      </c>
      <c r="I293" s="8" t="s">
        <v>1360</v>
      </c>
    </row>
    <row r="294" spans="1:9" x14ac:dyDescent="0.25">
      <c r="A294" s="20">
        <v>291</v>
      </c>
      <c r="B294" s="5">
        <v>132680018</v>
      </c>
      <c r="C294" s="48" t="s">
        <v>1370</v>
      </c>
      <c r="D294" s="5" t="s">
        <v>846</v>
      </c>
      <c r="E294" s="48" t="s">
        <v>989</v>
      </c>
      <c r="F294" s="5">
        <v>2026</v>
      </c>
      <c r="G294" s="48">
        <v>5</v>
      </c>
      <c r="H294" s="7" t="s">
        <v>848</v>
      </c>
      <c r="I294" s="8" t="s">
        <v>1360</v>
      </c>
    </row>
    <row r="295" spans="1:9" x14ac:dyDescent="0.25">
      <c r="A295" s="20">
        <v>292</v>
      </c>
      <c r="B295" s="5">
        <v>132680019</v>
      </c>
      <c r="C295" s="48" t="s">
        <v>1371</v>
      </c>
      <c r="D295" s="5" t="s">
        <v>846</v>
      </c>
      <c r="E295" s="48" t="s">
        <v>864</v>
      </c>
      <c r="F295" s="5">
        <v>2026</v>
      </c>
      <c r="G295" s="48">
        <v>5</v>
      </c>
      <c r="H295" s="7" t="s">
        <v>848</v>
      </c>
      <c r="I295" s="8" t="s">
        <v>1360</v>
      </c>
    </row>
    <row r="296" spans="1:9" x14ac:dyDescent="0.25">
      <c r="A296" s="20">
        <v>293</v>
      </c>
      <c r="B296" s="5">
        <v>132680021</v>
      </c>
      <c r="C296" s="48" t="s">
        <v>1372</v>
      </c>
      <c r="D296" s="5" t="s">
        <v>846</v>
      </c>
      <c r="E296" s="48" t="s">
        <v>896</v>
      </c>
      <c r="F296" s="5">
        <v>2026</v>
      </c>
      <c r="G296" s="48">
        <v>6</v>
      </c>
      <c r="H296" s="7" t="s">
        <v>848</v>
      </c>
      <c r="I296" s="8" t="s">
        <v>1360</v>
      </c>
    </row>
    <row r="297" spans="1:9" x14ac:dyDescent="0.25">
      <c r="A297" s="20">
        <v>294</v>
      </c>
      <c r="B297" s="5">
        <v>132680022</v>
      </c>
      <c r="C297" s="48" t="s">
        <v>1373</v>
      </c>
      <c r="D297" s="5" t="s">
        <v>846</v>
      </c>
      <c r="E297" s="48" t="s">
        <v>1287</v>
      </c>
      <c r="F297" s="5">
        <v>2026</v>
      </c>
      <c r="G297" s="48">
        <v>2</v>
      </c>
      <c r="H297" s="7" t="s">
        <v>848</v>
      </c>
      <c r="I297" s="8" t="s">
        <v>1360</v>
      </c>
    </row>
    <row r="298" spans="1:9" x14ac:dyDescent="0.25">
      <c r="A298" s="20">
        <v>295</v>
      </c>
      <c r="B298" s="5" t="s">
        <v>1437</v>
      </c>
      <c r="C298" s="48" t="s">
        <v>1374</v>
      </c>
      <c r="D298" s="5" t="s">
        <v>846</v>
      </c>
      <c r="E298" s="48" t="s">
        <v>1375</v>
      </c>
      <c r="F298" s="5">
        <v>2026</v>
      </c>
      <c r="G298" s="48">
        <v>10</v>
      </c>
      <c r="H298" s="7" t="s">
        <v>848</v>
      </c>
      <c r="I298" s="8" t="s">
        <v>1360</v>
      </c>
    </row>
    <row r="299" spans="1:9" x14ac:dyDescent="0.25">
      <c r="A299" s="20">
        <v>296</v>
      </c>
      <c r="B299" s="5">
        <v>102680861</v>
      </c>
      <c r="C299" s="48" t="s">
        <v>1376</v>
      </c>
      <c r="D299" s="5" t="s">
        <v>846</v>
      </c>
      <c r="E299" s="48" t="s">
        <v>916</v>
      </c>
      <c r="F299" s="5">
        <v>2026</v>
      </c>
      <c r="G299" s="48">
        <v>4.4000000000000004</v>
      </c>
      <c r="H299" s="7" t="s">
        <v>848</v>
      </c>
      <c r="I299" s="8" t="s">
        <v>1360</v>
      </c>
    </row>
    <row r="300" spans="1:9" x14ac:dyDescent="0.25">
      <c r="A300" s="20">
        <v>297</v>
      </c>
      <c r="B300" s="5">
        <v>132680026</v>
      </c>
      <c r="C300" s="48" t="s">
        <v>1377</v>
      </c>
      <c r="D300" s="5" t="s">
        <v>846</v>
      </c>
      <c r="E300" s="48" t="s">
        <v>1378</v>
      </c>
      <c r="F300" s="5">
        <v>2026</v>
      </c>
      <c r="G300" s="48">
        <v>8</v>
      </c>
      <c r="H300" s="7" t="s">
        <v>848</v>
      </c>
      <c r="I300" s="8" t="s">
        <v>1360</v>
      </c>
    </row>
    <row r="301" spans="1:9" x14ac:dyDescent="0.25">
      <c r="A301" s="20">
        <v>298</v>
      </c>
      <c r="B301" s="5">
        <v>132680028</v>
      </c>
      <c r="C301" s="48" t="s">
        <v>1379</v>
      </c>
      <c r="D301" s="5" t="s">
        <v>846</v>
      </c>
      <c r="E301" s="48" t="s">
        <v>1334</v>
      </c>
      <c r="F301" s="5">
        <v>2026</v>
      </c>
      <c r="G301" s="48">
        <v>5</v>
      </c>
      <c r="H301" s="7" t="s">
        <v>848</v>
      </c>
      <c r="I301" s="8" t="s">
        <v>1360</v>
      </c>
    </row>
    <row r="302" spans="1:9" x14ac:dyDescent="0.25">
      <c r="A302" s="20">
        <v>299</v>
      </c>
      <c r="B302" s="5">
        <v>102681056</v>
      </c>
      <c r="C302" s="48" t="s">
        <v>1380</v>
      </c>
      <c r="D302" s="5" t="s">
        <v>846</v>
      </c>
      <c r="E302" s="48" t="s">
        <v>1381</v>
      </c>
      <c r="F302" s="5">
        <v>2026</v>
      </c>
      <c r="G302" s="48">
        <v>7</v>
      </c>
      <c r="H302" s="7" t="s">
        <v>848</v>
      </c>
      <c r="I302" s="8" t="s">
        <v>1360</v>
      </c>
    </row>
    <row r="303" spans="1:9" x14ac:dyDescent="0.25">
      <c r="A303" s="20">
        <v>300</v>
      </c>
      <c r="B303" s="5">
        <v>102681075</v>
      </c>
      <c r="C303" s="48" t="s">
        <v>1382</v>
      </c>
      <c r="D303" s="5" t="s">
        <v>846</v>
      </c>
      <c r="E303" s="48" t="s">
        <v>1383</v>
      </c>
      <c r="F303" s="5">
        <v>2026</v>
      </c>
      <c r="G303" s="48">
        <v>4</v>
      </c>
      <c r="H303" s="7" t="s">
        <v>848</v>
      </c>
      <c r="I303" s="8" t="s">
        <v>1360</v>
      </c>
    </row>
    <row r="304" spans="1:9" x14ac:dyDescent="0.25">
      <c r="A304" s="20">
        <v>301</v>
      </c>
      <c r="B304" s="5">
        <v>132680031</v>
      </c>
      <c r="C304" s="48" t="s">
        <v>1384</v>
      </c>
      <c r="D304" s="5" t="s">
        <v>846</v>
      </c>
      <c r="E304" s="48" t="s">
        <v>1385</v>
      </c>
      <c r="F304" s="5">
        <v>2026</v>
      </c>
      <c r="G304" s="48">
        <v>18</v>
      </c>
      <c r="H304" s="7" t="s">
        <v>848</v>
      </c>
      <c r="I304" s="8" t="s">
        <v>1360</v>
      </c>
    </row>
    <row r="305" spans="1:9" x14ac:dyDescent="0.25">
      <c r="A305" s="20">
        <v>302</v>
      </c>
      <c r="B305" s="5" t="s">
        <v>1438</v>
      </c>
      <c r="C305" s="48" t="s">
        <v>1386</v>
      </c>
      <c r="D305" s="5" t="s">
        <v>846</v>
      </c>
      <c r="E305" s="48" t="s">
        <v>864</v>
      </c>
      <c r="F305" s="5">
        <v>2026</v>
      </c>
      <c r="G305" s="48">
        <v>5</v>
      </c>
      <c r="H305" s="7" t="s">
        <v>848</v>
      </c>
      <c r="I305" s="8" t="s">
        <v>1360</v>
      </c>
    </row>
    <row r="306" spans="1:9" x14ac:dyDescent="0.25">
      <c r="A306" s="20">
        <v>303</v>
      </c>
      <c r="B306" s="5">
        <v>132680056</v>
      </c>
      <c r="C306" s="48" t="s">
        <v>1387</v>
      </c>
      <c r="D306" s="5" t="s">
        <v>846</v>
      </c>
      <c r="E306" s="48" t="s">
        <v>1307</v>
      </c>
      <c r="F306" s="5">
        <v>2026</v>
      </c>
      <c r="G306" s="48">
        <v>3</v>
      </c>
      <c r="H306" s="7" t="s">
        <v>848</v>
      </c>
      <c r="I306" s="8" t="s">
        <v>1360</v>
      </c>
    </row>
    <row r="307" spans="1:9" x14ac:dyDescent="0.25">
      <c r="A307" s="20">
        <v>304</v>
      </c>
      <c r="B307" s="5">
        <v>102681778</v>
      </c>
      <c r="C307" s="48" t="s">
        <v>1388</v>
      </c>
      <c r="D307" s="5" t="s">
        <v>846</v>
      </c>
      <c r="E307" s="48" t="s">
        <v>915</v>
      </c>
      <c r="F307" s="5">
        <v>2026</v>
      </c>
      <c r="G307" s="48">
        <v>50</v>
      </c>
      <c r="H307" s="7" t="s">
        <v>848</v>
      </c>
      <c r="I307" s="8" t="s">
        <v>1360</v>
      </c>
    </row>
    <row r="308" spans="1:9" x14ac:dyDescent="0.25">
      <c r="A308" s="20">
        <v>305</v>
      </c>
      <c r="B308" s="5">
        <v>132680055</v>
      </c>
      <c r="C308" s="48" t="s">
        <v>1389</v>
      </c>
      <c r="D308" s="5" t="s">
        <v>846</v>
      </c>
      <c r="E308" s="48" t="s">
        <v>1334</v>
      </c>
      <c r="F308" s="5">
        <v>2026</v>
      </c>
      <c r="G308" s="48">
        <v>8</v>
      </c>
      <c r="H308" s="7" t="s">
        <v>848</v>
      </c>
      <c r="I308" s="8" t="s">
        <v>1360</v>
      </c>
    </row>
    <row r="309" spans="1:9" x14ac:dyDescent="0.25">
      <c r="A309" s="20">
        <v>306</v>
      </c>
      <c r="B309" s="5">
        <v>102681737</v>
      </c>
      <c r="C309" s="48" t="s">
        <v>1390</v>
      </c>
      <c r="D309" s="5" t="s">
        <v>846</v>
      </c>
      <c r="E309" s="48" t="s">
        <v>1240</v>
      </c>
      <c r="F309" s="5">
        <v>2026</v>
      </c>
      <c r="G309" s="48">
        <v>6</v>
      </c>
      <c r="H309" s="7" t="s">
        <v>848</v>
      </c>
      <c r="I309" s="8" t="s">
        <v>1360</v>
      </c>
    </row>
    <row r="310" spans="1:9" x14ac:dyDescent="0.25">
      <c r="A310" s="20">
        <v>307</v>
      </c>
      <c r="B310" s="5">
        <v>132680050</v>
      </c>
      <c r="C310" s="48" t="s">
        <v>1391</v>
      </c>
      <c r="D310" s="5" t="s">
        <v>846</v>
      </c>
      <c r="E310" s="48" t="s">
        <v>898</v>
      </c>
      <c r="F310" s="5">
        <v>2026</v>
      </c>
      <c r="G310" s="48">
        <v>10</v>
      </c>
      <c r="H310" s="7" t="s">
        <v>848</v>
      </c>
      <c r="I310" s="8" t="s">
        <v>1360</v>
      </c>
    </row>
    <row r="311" spans="1:9" x14ac:dyDescent="0.25">
      <c r="A311" s="20">
        <v>308</v>
      </c>
      <c r="B311" s="5">
        <v>102602017</v>
      </c>
      <c r="C311" s="48" t="s">
        <v>1392</v>
      </c>
      <c r="D311" s="5" t="s">
        <v>846</v>
      </c>
      <c r="E311" s="48" t="s">
        <v>1336</v>
      </c>
      <c r="F311" s="5">
        <v>2026</v>
      </c>
      <c r="G311" s="48">
        <v>7.1</v>
      </c>
      <c r="H311" s="7" t="s">
        <v>848</v>
      </c>
      <c r="I311" s="8" t="s">
        <v>1360</v>
      </c>
    </row>
    <row r="312" spans="1:9" x14ac:dyDescent="0.25">
      <c r="A312" s="20">
        <v>309</v>
      </c>
      <c r="B312" s="5">
        <v>132680051</v>
      </c>
      <c r="C312" s="48" t="s">
        <v>1393</v>
      </c>
      <c r="D312" s="5" t="s">
        <v>846</v>
      </c>
      <c r="E312" s="48" t="s">
        <v>1394</v>
      </c>
      <c r="F312" s="5">
        <v>2026</v>
      </c>
      <c r="G312" s="48">
        <v>5</v>
      </c>
      <c r="H312" s="7" t="s">
        <v>848</v>
      </c>
      <c r="I312" s="8" t="s">
        <v>1360</v>
      </c>
    </row>
    <row r="313" spans="1:9" x14ac:dyDescent="0.25">
      <c r="A313" s="20">
        <v>310</v>
      </c>
      <c r="B313" s="5">
        <v>102681680</v>
      </c>
      <c r="C313" s="48" t="s">
        <v>1395</v>
      </c>
      <c r="D313" s="5" t="s">
        <v>846</v>
      </c>
      <c r="E313" s="48" t="s">
        <v>1240</v>
      </c>
      <c r="F313" s="5">
        <v>2026</v>
      </c>
      <c r="G313" s="48">
        <v>7</v>
      </c>
      <c r="H313" s="7" t="s">
        <v>848</v>
      </c>
      <c r="I313" s="8" t="s">
        <v>1360</v>
      </c>
    </row>
    <row r="314" spans="1:9" x14ac:dyDescent="0.25">
      <c r="A314" s="20">
        <v>311</v>
      </c>
      <c r="B314" s="5">
        <v>132680052</v>
      </c>
      <c r="C314" s="48" t="s">
        <v>1396</v>
      </c>
      <c r="D314" s="5" t="s">
        <v>846</v>
      </c>
      <c r="E314" s="48" t="s">
        <v>1002</v>
      </c>
      <c r="F314" s="5">
        <v>2026</v>
      </c>
      <c r="G314" s="48">
        <v>5</v>
      </c>
      <c r="H314" s="7" t="s">
        <v>848</v>
      </c>
      <c r="I314" s="8" t="s">
        <v>1360</v>
      </c>
    </row>
    <row r="315" spans="1:9" x14ac:dyDescent="0.25">
      <c r="A315" s="20">
        <v>312</v>
      </c>
      <c r="B315" s="5">
        <v>132680046</v>
      </c>
      <c r="C315" s="48" t="s">
        <v>1397</v>
      </c>
      <c r="D315" s="5" t="s">
        <v>846</v>
      </c>
      <c r="E315" s="48" t="s">
        <v>989</v>
      </c>
      <c r="F315" s="5">
        <v>2026</v>
      </c>
      <c r="G315" s="48">
        <v>5</v>
      </c>
      <c r="H315" s="7" t="s">
        <v>848</v>
      </c>
      <c r="I315" s="8" t="s">
        <v>1360</v>
      </c>
    </row>
    <row r="316" spans="1:9" x14ac:dyDescent="0.25">
      <c r="A316" s="20">
        <v>313</v>
      </c>
      <c r="B316" s="5">
        <v>102681556</v>
      </c>
      <c r="C316" s="48" t="s">
        <v>1398</v>
      </c>
      <c r="D316" s="5" t="s">
        <v>846</v>
      </c>
      <c r="E316" s="48" t="s">
        <v>902</v>
      </c>
      <c r="F316" s="5">
        <v>2026</v>
      </c>
      <c r="G316" s="48">
        <v>4.5999999999999996</v>
      </c>
      <c r="H316" s="7" t="s">
        <v>848</v>
      </c>
      <c r="I316" s="8" t="s">
        <v>1360</v>
      </c>
    </row>
    <row r="317" spans="1:9" x14ac:dyDescent="0.25">
      <c r="A317" s="20">
        <v>314</v>
      </c>
      <c r="B317" s="5">
        <v>102681503</v>
      </c>
      <c r="C317" s="48" t="s">
        <v>1399</v>
      </c>
      <c r="D317" s="5" t="s">
        <v>846</v>
      </c>
      <c r="E317" s="48" t="s">
        <v>1348</v>
      </c>
      <c r="F317" s="5">
        <v>2026</v>
      </c>
      <c r="G317" s="48">
        <v>3</v>
      </c>
      <c r="H317" s="7" t="s">
        <v>848</v>
      </c>
      <c r="I317" s="8" t="s">
        <v>1360</v>
      </c>
    </row>
    <row r="318" spans="1:9" x14ac:dyDescent="0.25">
      <c r="A318" s="20">
        <v>315</v>
      </c>
      <c r="B318" s="5">
        <v>102681512</v>
      </c>
      <c r="C318" s="48" t="s">
        <v>1400</v>
      </c>
      <c r="D318" s="5" t="s">
        <v>846</v>
      </c>
      <c r="E318" s="48" t="s">
        <v>1348</v>
      </c>
      <c r="F318" s="5">
        <v>2026</v>
      </c>
      <c r="G318" s="48">
        <v>3</v>
      </c>
      <c r="H318" s="7" t="s">
        <v>848</v>
      </c>
      <c r="I318" s="8" t="s">
        <v>1360</v>
      </c>
    </row>
    <row r="319" spans="1:9" x14ac:dyDescent="0.25">
      <c r="A319" s="20">
        <v>316</v>
      </c>
      <c r="B319" s="5">
        <v>132680042</v>
      </c>
      <c r="C319" s="48" t="s">
        <v>1401</v>
      </c>
      <c r="D319" s="5" t="s">
        <v>846</v>
      </c>
      <c r="E319" s="48" t="s">
        <v>901</v>
      </c>
      <c r="F319" s="5">
        <v>2026</v>
      </c>
      <c r="G319" s="48">
        <v>10</v>
      </c>
      <c r="H319" s="7" t="s">
        <v>848</v>
      </c>
      <c r="I319" s="8" t="s">
        <v>1360</v>
      </c>
    </row>
    <row r="320" spans="1:9" x14ac:dyDescent="0.25">
      <c r="A320" s="20">
        <v>317</v>
      </c>
      <c r="B320" s="5">
        <v>132680041</v>
      </c>
      <c r="C320" s="48" t="s">
        <v>1402</v>
      </c>
      <c r="D320" s="5" t="s">
        <v>846</v>
      </c>
      <c r="E320" s="48" t="s">
        <v>901</v>
      </c>
      <c r="F320" s="5">
        <v>2026</v>
      </c>
      <c r="G320" s="48">
        <v>10</v>
      </c>
      <c r="H320" s="7" t="s">
        <v>848</v>
      </c>
      <c r="I320" s="8" t="s">
        <v>1360</v>
      </c>
    </row>
    <row r="321" spans="1:9" x14ac:dyDescent="0.25">
      <c r="A321" s="20">
        <v>318</v>
      </c>
      <c r="B321" s="5">
        <v>132680040</v>
      </c>
      <c r="C321" s="48" t="s">
        <v>1403</v>
      </c>
      <c r="D321" s="5" t="s">
        <v>846</v>
      </c>
      <c r="E321" s="48" t="s">
        <v>1052</v>
      </c>
      <c r="F321" s="5">
        <v>2026</v>
      </c>
      <c r="G321" s="48">
        <v>5</v>
      </c>
      <c r="H321" s="7" t="s">
        <v>848</v>
      </c>
      <c r="I321" s="8" t="s">
        <v>1360</v>
      </c>
    </row>
    <row r="322" spans="1:9" x14ac:dyDescent="0.25">
      <c r="A322" s="20">
        <v>319</v>
      </c>
      <c r="B322" s="5">
        <v>132680037</v>
      </c>
      <c r="C322" s="48" t="s">
        <v>1404</v>
      </c>
      <c r="D322" s="5" t="s">
        <v>846</v>
      </c>
      <c r="E322" s="48" t="s">
        <v>1287</v>
      </c>
      <c r="F322" s="5">
        <v>2026</v>
      </c>
      <c r="G322" s="48">
        <v>2</v>
      </c>
      <c r="H322" s="7" t="s">
        <v>848</v>
      </c>
      <c r="I322" s="8" t="s">
        <v>1360</v>
      </c>
    </row>
    <row r="323" spans="1:9" x14ac:dyDescent="0.25">
      <c r="A323" s="20">
        <v>320</v>
      </c>
      <c r="B323" s="5">
        <v>132680035</v>
      </c>
      <c r="C323" s="48" t="s">
        <v>1405</v>
      </c>
      <c r="D323" s="5" t="s">
        <v>846</v>
      </c>
      <c r="E323" s="48" t="s">
        <v>1287</v>
      </c>
      <c r="F323" s="5">
        <v>2026</v>
      </c>
      <c r="G323" s="48">
        <v>2</v>
      </c>
      <c r="H323" s="7" t="s">
        <v>848</v>
      </c>
      <c r="I323" s="8" t="s">
        <v>1360</v>
      </c>
    </row>
    <row r="324" spans="1:9" x14ac:dyDescent="0.25">
      <c r="A324" s="20">
        <v>321</v>
      </c>
      <c r="B324" s="5">
        <v>132680036</v>
      </c>
      <c r="C324" s="48" t="s">
        <v>1406</v>
      </c>
      <c r="D324" s="5" t="s">
        <v>846</v>
      </c>
      <c r="E324" s="48" t="s">
        <v>1287</v>
      </c>
      <c r="F324" s="5">
        <v>2026</v>
      </c>
      <c r="G324" s="48">
        <v>2</v>
      </c>
      <c r="H324" s="7" t="s">
        <v>848</v>
      </c>
      <c r="I324" s="8" t="s">
        <v>1360</v>
      </c>
    </row>
    <row r="325" spans="1:9" x14ac:dyDescent="0.25">
      <c r="A325" s="20">
        <v>322</v>
      </c>
      <c r="B325" s="5">
        <v>132680034</v>
      </c>
      <c r="C325" s="48" t="s">
        <v>1407</v>
      </c>
      <c r="D325" s="5" t="s">
        <v>846</v>
      </c>
      <c r="E325" s="48" t="s">
        <v>1287</v>
      </c>
      <c r="F325" s="5">
        <v>2026</v>
      </c>
      <c r="G325" s="48">
        <v>2</v>
      </c>
      <c r="H325" s="7" t="s">
        <v>848</v>
      </c>
      <c r="I325" s="8" t="s">
        <v>1360</v>
      </c>
    </row>
    <row r="326" spans="1:9" x14ac:dyDescent="0.25">
      <c r="A326" s="20">
        <v>323</v>
      </c>
      <c r="B326" s="5" t="s">
        <v>1408</v>
      </c>
      <c r="C326" s="48" t="s">
        <v>1409</v>
      </c>
      <c r="D326" s="5" t="s">
        <v>846</v>
      </c>
      <c r="E326" s="48" t="s">
        <v>864</v>
      </c>
      <c r="F326" s="5">
        <v>2026</v>
      </c>
      <c r="G326" s="48">
        <v>5</v>
      </c>
      <c r="H326" s="7" t="s">
        <v>848</v>
      </c>
      <c r="I326" s="8" t="s">
        <v>1360</v>
      </c>
    </row>
    <row r="327" spans="1:9" x14ac:dyDescent="0.25">
      <c r="A327" s="20">
        <v>324</v>
      </c>
      <c r="B327" s="5">
        <v>132680033</v>
      </c>
      <c r="C327" s="48" t="s">
        <v>1410</v>
      </c>
      <c r="D327" s="5" t="s">
        <v>846</v>
      </c>
      <c r="E327" s="48" t="s">
        <v>989</v>
      </c>
      <c r="F327" s="5">
        <v>2026</v>
      </c>
      <c r="G327" s="48">
        <v>5</v>
      </c>
      <c r="H327" s="7" t="s">
        <v>848</v>
      </c>
      <c r="I327" s="8" t="s">
        <v>1360</v>
      </c>
    </row>
    <row r="328" spans="1:9" x14ac:dyDescent="0.25">
      <c r="A328" s="20">
        <v>325</v>
      </c>
      <c r="B328" s="5">
        <v>132680062</v>
      </c>
      <c r="C328" s="48" t="s">
        <v>1412</v>
      </c>
      <c r="D328" s="5" t="s">
        <v>846</v>
      </c>
      <c r="E328" s="48" t="s">
        <v>898</v>
      </c>
      <c r="F328" s="5">
        <v>2026</v>
      </c>
      <c r="G328" s="48">
        <v>16</v>
      </c>
      <c r="H328" s="7" t="s">
        <v>848</v>
      </c>
      <c r="I328" s="8" t="s">
        <v>865</v>
      </c>
    </row>
    <row r="329" spans="1:9" x14ac:dyDescent="0.25">
      <c r="A329" s="20">
        <v>326</v>
      </c>
      <c r="B329" s="5">
        <v>102681979</v>
      </c>
      <c r="C329" s="48" t="s">
        <v>1413</v>
      </c>
      <c r="D329" s="5" t="s">
        <v>846</v>
      </c>
      <c r="E329" s="48" t="s">
        <v>915</v>
      </c>
      <c r="F329" s="5">
        <v>2026</v>
      </c>
      <c r="G329" s="48">
        <v>50</v>
      </c>
      <c r="H329" s="7" t="s">
        <v>848</v>
      </c>
      <c r="I329" s="8" t="s">
        <v>865</v>
      </c>
    </row>
    <row r="330" spans="1:9" x14ac:dyDescent="0.25">
      <c r="A330" s="20">
        <v>327</v>
      </c>
      <c r="B330" s="5">
        <v>102681953</v>
      </c>
      <c r="C330" s="48" t="s">
        <v>1414</v>
      </c>
      <c r="D330" s="5" t="s">
        <v>846</v>
      </c>
      <c r="E330" s="48" t="s">
        <v>1348</v>
      </c>
      <c r="F330" s="5">
        <v>2026</v>
      </c>
      <c r="G330" s="48">
        <v>9</v>
      </c>
      <c r="H330" s="7" t="s">
        <v>848</v>
      </c>
      <c r="I330" s="8" t="s">
        <v>865</v>
      </c>
    </row>
    <row r="331" spans="1:9" x14ac:dyDescent="0.25">
      <c r="A331" s="20">
        <v>328</v>
      </c>
      <c r="B331" s="5">
        <v>132680060</v>
      </c>
      <c r="C331" s="48" t="s">
        <v>1415</v>
      </c>
      <c r="D331" s="5" t="s">
        <v>846</v>
      </c>
      <c r="E331" s="48" t="s">
        <v>898</v>
      </c>
      <c r="F331" s="5">
        <v>2026</v>
      </c>
      <c r="G331" s="48">
        <v>14</v>
      </c>
      <c r="H331" s="7" t="s">
        <v>848</v>
      </c>
      <c r="I331" s="8" t="s">
        <v>865</v>
      </c>
    </row>
    <row r="332" spans="1:9" x14ac:dyDescent="0.25">
      <c r="A332" s="20">
        <v>329</v>
      </c>
      <c r="B332" s="5" t="s">
        <v>1411</v>
      </c>
      <c r="C332" s="48" t="s">
        <v>1416</v>
      </c>
      <c r="D332" s="5" t="s">
        <v>846</v>
      </c>
      <c r="E332" s="48" t="s">
        <v>899</v>
      </c>
      <c r="F332" s="5">
        <v>2026</v>
      </c>
      <c r="G332" s="48">
        <v>5</v>
      </c>
      <c r="H332" s="7" t="s">
        <v>848</v>
      </c>
      <c r="I332" s="8" t="s">
        <v>865</v>
      </c>
    </row>
    <row r="333" spans="1:9" x14ac:dyDescent="0.25">
      <c r="A333" s="20">
        <v>330</v>
      </c>
      <c r="B333" s="5">
        <v>102681799</v>
      </c>
      <c r="C333" s="48" t="s">
        <v>1417</v>
      </c>
      <c r="D333" s="5" t="s">
        <v>846</v>
      </c>
      <c r="E333" s="48" t="s">
        <v>916</v>
      </c>
      <c r="F333" s="5">
        <v>2026</v>
      </c>
      <c r="G333" s="48">
        <v>10</v>
      </c>
      <c r="H333" s="7" t="s">
        <v>848</v>
      </c>
      <c r="I333" s="8" t="s">
        <v>865</v>
      </c>
    </row>
    <row r="334" spans="1:9" x14ac:dyDescent="0.25">
      <c r="A334" s="20">
        <v>331</v>
      </c>
      <c r="B334" s="5" t="s">
        <v>1439</v>
      </c>
      <c r="C334" s="48" t="s">
        <v>1420</v>
      </c>
      <c r="D334" s="5" t="s">
        <v>846</v>
      </c>
      <c r="E334" s="48" t="s">
        <v>1375</v>
      </c>
      <c r="F334" s="5">
        <v>2026</v>
      </c>
      <c r="G334" s="48">
        <v>20</v>
      </c>
      <c r="H334" s="7" t="s">
        <v>848</v>
      </c>
      <c r="I334" s="8" t="s">
        <v>865</v>
      </c>
    </row>
    <row r="335" spans="1:9" x14ac:dyDescent="0.25">
      <c r="A335" s="20">
        <v>332</v>
      </c>
      <c r="B335" s="5">
        <v>132680063</v>
      </c>
      <c r="C335" s="48" t="s">
        <v>1421</v>
      </c>
      <c r="D335" s="5" t="s">
        <v>846</v>
      </c>
      <c r="E335" s="48" t="s">
        <v>864</v>
      </c>
      <c r="F335" s="5">
        <v>2026</v>
      </c>
      <c r="G335" s="48">
        <v>5</v>
      </c>
      <c r="H335" s="7" t="s">
        <v>848</v>
      </c>
      <c r="I335" s="8" t="s">
        <v>865</v>
      </c>
    </row>
    <row r="336" spans="1:9" x14ac:dyDescent="0.25">
      <c r="A336" s="20">
        <v>333</v>
      </c>
      <c r="B336" s="5">
        <v>132680066</v>
      </c>
      <c r="C336" s="48" t="s">
        <v>1422</v>
      </c>
      <c r="D336" s="5" t="s">
        <v>846</v>
      </c>
      <c r="E336" s="48" t="s">
        <v>901</v>
      </c>
      <c r="F336" s="5">
        <v>2026</v>
      </c>
      <c r="G336" s="48">
        <v>10</v>
      </c>
      <c r="H336" s="7" t="s">
        <v>848</v>
      </c>
      <c r="I336" s="8" t="s">
        <v>865</v>
      </c>
    </row>
    <row r="337" spans="1:9" x14ac:dyDescent="0.25">
      <c r="A337" s="20">
        <v>334</v>
      </c>
      <c r="B337" s="5">
        <v>132680065</v>
      </c>
      <c r="C337" s="48" t="s">
        <v>1423</v>
      </c>
      <c r="D337" s="48" t="s">
        <v>846</v>
      </c>
      <c r="E337" s="48" t="s">
        <v>901</v>
      </c>
      <c r="F337" s="48">
        <v>2026</v>
      </c>
      <c r="G337" s="48">
        <v>10</v>
      </c>
      <c r="H337" s="48" t="s">
        <v>848</v>
      </c>
      <c r="I337" s="48" t="s">
        <v>865</v>
      </c>
    </row>
    <row r="338" spans="1:9" x14ac:dyDescent="0.25">
      <c r="A338" s="20">
        <v>335</v>
      </c>
      <c r="B338" s="5">
        <v>132680067</v>
      </c>
      <c r="C338" s="48" t="s">
        <v>1424</v>
      </c>
      <c r="D338" s="48" t="s">
        <v>846</v>
      </c>
      <c r="E338" s="48" t="s">
        <v>864</v>
      </c>
      <c r="F338" s="48">
        <v>2026</v>
      </c>
      <c r="G338" s="48">
        <v>5</v>
      </c>
      <c r="H338" s="48" t="s">
        <v>848</v>
      </c>
      <c r="I338" s="48" t="s">
        <v>865</v>
      </c>
    </row>
    <row r="339" spans="1:9" x14ac:dyDescent="0.25">
      <c r="A339" s="20">
        <v>336</v>
      </c>
      <c r="B339" s="5">
        <v>132680068</v>
      </c>
      <c r="C339" s="48" t="s">
        <v>1425</v>
      </c>
      <c r="D339" s="48" t="s">
        <v>846</v>
      </c>
      <c r="E339" s="48" t="s">
        <v>898</v>
      </c>
      <c r="F339" s="48">
        <v>2026</v>
      </c>
      <c r="G339" s="48">
        <v>20</v>
      </c>
      <c r="H339" s="48" t="s">
        <v>848</v>
      </c>
      <c r="I339" s="48" t="s">
        <v>865</v>
      </c>
    </row>
    <row r="340" spans="1:9" x14ac:dyDescent="0.25">
      <c r="A340" s="20">
        <v>337</v>
      </c>
      <c r="B340" s="5">
        <v>132680069</v>
      </c>
      <c r="C340" s="48" t="s">
        <v>1426</v>
      </c>
      <c r="D340" s="48" t="s">
        <v>846</v>
      </c>
      <c r="E340" s="48" t="s">
        <v>901</v>
      </c>
      <c r="F340" s="48">
        <v>2026</v>
      </c>
      <c r="G340" s="48">
        <v>15</v>
      </c>
      <c r="H340" s="48" t="s">
        <v>848</v>
      </c>
      <c r="I340" s="48" t="s">
        <v>865</v>
      </c>
    </row>
    <row r="341" spans="1:9" x14ac:dyDescent="0.25">
      <c r="A341" s="20">
        <v>338</v>
      </c>
      <c r="B341" s="5" t="s">
        <v>1440</v>
      </c>
      <c r="C341" s="48" t="s">
        <v>1427</v>
      </c>
      <c r="D341" s="48" t="s">
        <v>846</v>
      </c>
      <c r="E341" s="48" t="s">
        <v>1428</v>
      </c>
      <c r="F341" s="48">
        <v>2026</v>
      </c>
      <c r="G341" s="48">
        <v>5</v>
      </c>
      <c r="H341" s="48" t="s">
        <v>848</v>
      </c>
      <c r="I341" s="48" t="s">
        <v>865</v>
      </c>
    </row>
    <row r="342" spans="1:9" x14ac:dyDescent="0.25">
      <c r="A342" s="20">
        <v>339</v>
      </c>
      <c r="B342" s="5">
        <v>102682293</v>
      </c>
      <c r="C342" s="48" t="s">
        <v>1429</v>
      </c>
      <c r="D342" s="48" t="s">
        <v>846</v>
      </c>
      <c r="E342" s="48" t="s">
        <v>1282</v>
      </c>
      <c r="F342" s="48">
        <v>2026</v>
      </c>
      <c r="G342" s="48">
        <v>5</v>
      </c>
      <c r="H342" s="48" t="s">
        <v>848</v>
      </c>
      <c r="I342" s="48" t="s">
        <v>865</v>
      </c>
    </row>
    <row r="343" spans="1:9" x14ac:dyDescent="0.25">
      <c r="A343" s="20">
        <v>340</v>
      </c>
      <c r="B343" s="20">
        <v>132680072</v>
      </c>
      <c r="C343" s="20" t="s">
        <v>1430</v>
      </c>
      <c r="D343" s="20" t="s">
        <v>846</v>
      </c>
      <c r="E343" s="20" t="s">
        <v>1431</v>
      </c>
      <c r="F343" s="20">
        <v>2026</v>
      </c>
      <c r="G343" s="20">
        <v>10</v>
      </c>
      <c r="H343" s="20" t="s">
        <v>848</v>
      </c>
      <c r="I343" s="20" t="s">
        <v>865</v>
      </c>
    </row>
    <row r="344" spans="1:9" x14ac:dyDescent="0.25">
      <c r="A344" s="20">
        <v>341</v>
      </c>
      <c r="B344" s="20">
        <v>102682370</v>
      </c>
      <c r="C344" s="20" t="s">
        <v>1432</v>
      </c>
      <c r="D344" s="20" t="s">
        <v>846</v>
      </c>
      <c r="E344" s="20" t="s">
        <v>915</v>
      </c>
      <c r="F344" s="20">
        <v>2026</v>
      </c>
      <c r="G344" s="20">
        <v>10</v>
      </c>
      <c r="H344" s="20" t="s">
        <v>848</v>
      </c>
      <c r="I344" s="20" t="s">
        <v>865</v>
      </c>
    </row>
    <row r="345" spans="1:9" x14ac:dyDescent="0.25">
      <c r="A345" s="20">
        <v>342</v>
      </c>
      <c r="B345" s="20">
        <v>102682369</v>
      </c>
      <c r="C345" s="20" t="s">
        <v>1433</v>
      </c>
      <c r="D345" s="20" t="s">
        <v>846</v>
      </c>
      <c r="E345" s="20" t="s">
        <v>915</v>
      </c>
      <c r="F345" s="20">
        <v>2026</v>
      </c>
      <c r="G345" s="20">
        <v>45</v>
      </c>
      <c r="H345" s="20" t="s">
        <v>848</v>
      </c>
      <c r="I345" s="20" t="s">
        <v>865</v>
      </c>
    </row>
    <row r="346" spans="1:9" x14ac:dyDescent="0.25">
      <c r="A346" s="20">
        <v>343</v>
      </c>
      <c r="B346" s="20" t="s">
        <v>1441</v>
      </c>
      <c r="C346" s="20" t="s">
        <v>1434</v>
      </c>
      <c r="D346" s="20" t="s">
        <v>846</v>
      </c>
      <c r="E346" s="20" t="s">
        <v>875</v>
      </c>
      <c r="F346" s="20">
        <v>2026</v>
      </c>
      <c r="G346" s="20">
        <v>5</v>
      </c>
      <c r="H346" s="20" t="s">
        <v>848</v>
      </c>
      <c r="I346" s="20" t="s">
        <v>865</v>
      </c>
    </row>
    <row r="347" spans="1:9" x14ac:dyDescent="0.25">
      <c r="A347" s="20">
        <v>344</v>
      </c>
      <c r="B347" s="20">
        <v>132680074</v>
      </c>
      <c r="C347" s="20" t="s">
        <v>1435</v>
      </c>
      <c r="D347" s="20" t="s">
        <v>846</v>
      </c>
      <c r="E347" s="20" t="s">
        <v>898</v>
      </c>
      <c r="F347" s="20">
        <v>2026</v>
      </c>
      <c r="G347" s="20">
        <v>4</v>
      </c>
      <c r="H347" s="20" t="s">
        <v>848</v>
      </c>
      <c r="I347" s="20" t="s">
        <v>865</v>
      </c>
    </row>
    <row r="348" spans="1:9" x14ac:dyDescent="0.25">
      <c r="A348" s="54"/>
      <c r="B348" s="54"/>
      <c r="C348" s="55"/>
      <c r="D348" s="54"/>
      <c r="E348" s="55"/>
      <c r="F348" s="54"/>
      <c r="G348" s="55"/>
      <c r="H348" s="56"/>
      <c r="I348" s="57"/>
    </row>
    <row r="349" spans="1:9" s="10" customFormat="1" x14ac:dyDescent="0.25">
      <c r="A349" s="21" t="s">
        <v>1134</v>
      </c>
      <c r="B349" s="14"/>
      <c r="C349" s="21"/>
      <c r="D349" s="21"/>
      <c r="E349" s="21"/>
      <c r="F349" s="50"/>
      <c r="G349" s="50"/>
      <c r="H349" s="21"/>
      <c r="I349" s="22" t="s">
        <v>1419</v>
      </c>
    </row>
    <row r="350" spans="1:9" x14ac:dyDescent="0.25">
      <c r="G350" s="51"/>
    </row>
    <row r="351" spans="1:9" x14ac:dyDescent="0.25">
      <c r="E351" s="49"/>
      <c r="G351" s="52"/>
    </row>
    <row r="352" spans="1:9" x14ac:dyDescent="0.25">
      <c r="F352" s="50"/>
      <c r="G352" s="50"/>
    </row>
    <row r="353" spans="5:7" x14ac:dyDescent="0.25">
      <c r="G353" s="51"/>
    </row>
    <row r="354" spans="5:7" x14ac:dyDescent="0.25">
      <c r="E354" s="49"/>
    </row>
    <row r="355" spans="5:7" x14ac:dyDescent="0.25">
      <c r="E355" s="49"/>
      <c r="F355" s="53"/>
      <c r="G355" s="53"/>
    </row>
  </sheetData>
  <mergeCells count="1">
    <mergeCell ref="B1:I1"/>
  </mergeCells>
  <phoneticPr fontId="20" type="noConversion"/>
  <pageMargins left="0.70866141732283505" right="0.70866141732283505" top="0.74803149606299202" bottom="0.74803149606299202" header="0.31496062992126" footer="0.31496062992126"/>
  <pageSetup paperSize="9" scale="64" fitToHeight="0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EN_work</vt:lpstr>
      <vt:lpstr>special label</vt:lpstr>
      <vt:lpstr>general label</vt:lpstr>
      <vt:lpstr>combined sheet</vt:lpstr>
      <vt:lpstr>债券名单-中文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Yingqi Song</dc:creator>
  <cp:lastModifiedBy>Qiuyu Cai</cp:lastModifiedBy>
  <cp:lastPrinted>2023-08-30T07:15:00Z</cp:lastPrinted>
  <dcterms:created xsi:type="dcterms:W3CDTF">2023-07-07T05:58:00Z</dcterms:created>
  <dcterms:modified xsi:type="dcterms:W3CDTF">2026-07-28T07:49:33Z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CC7EC7CF6E944F60BAEB6FBABAA3CCE0_13</vt:lpwstr>
  </property>
  <property fmtid="{D5CDD505-2E9C-101B-9397-08002B2CF9AE}" pid="3" name="KSOProductBuildVer">
    <vt:lpwstr>2052-12.1.0.18240</vt:lpwstr>
  </property>
  <property fmtid="{D5CDD505-2E9C-101B-9397-08002B2CF9AE}" pid="4" name="EM_Doc_Temp_ID">
    <vt:lpwstr>E3F50BC6-6F6B-481E-9B9D-61F11CD16937</vt:lpwstr>
  </property>
</Properties>
</file>